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19001_Reko atria a venk.ploch FBI\Realizace SO-02,04,05\"/>
    </mc:Choice>
  </mc:AlternateContent>
  <xr:revisionPtr revIDLastSave="0" documentId="8_{75141C8C-C625-4C82-9C58-66BB1B77298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kapitulace stavby" sheetId="1" r:id="rId1"/>
    <sheet name="D.1.1 - Architektonicko-s..." sheetId="2" r:id="rId2"/>
    <sheet name="D.1.4.8 - Sadové úpravy " sheetId="3" r:id="rId3"/>
  </sheets>
  <definedNames>
    <definedName name="_xlnm._FilterDatabase" localSheetId="1" hidden="1">'D.1.1 - Architektonicko-s...'!$C$129:$K$185</definedName>
    <definedName name="_xlnm._FilterDatabase" localSheetId="2" hidden="1">'D.1.4.8 - Sadové úpravy '!$C$120:$K$123</definedName>
    <definedName name="_xlnm.Print_Titles" localSheetId="1">'D.1.1 - Architektonicko-s...'!$129:$129</definedName>
    <definedName name="_xlnm.Print_Titles" localSheetId="2">'D.1.4.8 - Sadové úpravy '!$120:$120</definedName>
    <definedName name="_xlnm.Print_Titles" localSheetId="0">'Rekapitulace stavby'!$92:$92</definedName>
    <definedName name="_xlnm.Print_Area" localSheetId="1">'D.1.1 - Architektonicko-s...'!$C$4:$J$41,'D.1.1 - Architektonicko-s...'!$C$50:$J$76,'D.1.1 - Architektonicko-s...'!$C$82:$J$109,'D.1.1 - Architektonicko-s...'!$C$115:$K$185</definedName>
    <definedName name="_xlnm.Print_Area" localSheetId="2">'D.1.4.8 - Sadové úpravy '!$C$4:$J$41,'D.1.4.8 - Sadové úpravy '!$C$50:$J$76,'D.1.4.8 - Sadové úpravy '!$C$82:$J$100,'D.1.4.8 - Sadové úpravy '!$C$106:$K$123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J39" i="3" l="1"/>
  <c r="J38" i="3"/>
  <c r="AY97" i="1"/>
  <c r="J37" i="3"/>
  <c r="AX97" i="1" s="1"/>
  <c r="BI123" i="3"/>
  <c r="F39" i="3" s="1"/>
  <c r="BD97" i="1" s="1"/>
  <c r="BH123" i="3"/>
  <c r="BG123" i="3"/>
  <c r="F37" i="3" s="1"/>
  <c r="BB97" i="1" s="1"/>
  <c r="BF123" i="3"/>
  <c r="T123" i="3"/>
  <c r="T122" i="3"/>
  <c r="T121" i="3" s="1"/>
  <c r="R123" i="3"/>
  <c r="R122" i="3" s="1"/>
  <c r="R121" i="3" s="1"/>
  <c r="P123" i="3"/>
  <c r="P122" i="3" s="1"/>
  <c r="P121" i="3" s="1"/>
  <c r="AU97" i="1" s="1"/>
  <c r="F118" i="3"/>
  <c r="J117" i="3"/>
  <c r="F117" i="3"/>
  <c r="F115" i="3"/>
  <c r="E113" i="3"/>
  <c r="F94" i="3"/>
  <c r="J93" i="3"/>
  <c r="F93" i="3"/>
  <c r="F91" i="3"/>
  <c r="E89" i="3"/>
  <c r="J26" i="3"/>
  <c r="E26" i="3"/>
  <c r="J118" i="3" s="1"/>
  <c r="J25" i="3"/>
  <c r="J14" i="3"/>
  <c r="J91" i="3" s="1"/>
  <c r="E7" i="3"/>
  <c r="E85" i="3" s="1"/>
  <c r="J39" i="2"/>
  <c r="J38" i="2"/>
  <c r="AY96" i="1"/>
  <c r="J37" i="2"/>
  <c r="AX96" i="1" s="1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T171" i="2" s="1"/>
  <c r="T170" i="2" s="1"/>
  <c r="R172" i="2"/>
  <c r="R171" i="2" s="1"/>
  <c r="R170" i="2" s="1"/>
  <c r="P172" i="2"/>
  <c r="P171" i="2" s="1"/>
  <c r="P170" i="2" s="1"/>
  <c r="BI169" i="2"/>
  <c r="BH169" i="2"/>
  <c r="BG169" i="2"/>
  <c r="BF169" i="2"/>
  <c r="T169" i="2"/>
  <c r="T168" i="2"/>
  <c r="R169" i="2"/>
  <c r="R168" i="2" s="1"/>
  <c r="P169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T144" i="2" s="1"/>
  <c r="R145" i="2"/>
  <c r="R144" i="2"/>
  <c r="P145" i="2"/>
  <c r="P144" i="2" s="1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F127" i="2"/>
  <c r="J126" i="2"/>
  <c r="F126" i="2"/>
  <c r="F124" i="2"/>
  <c r="E122" i="2"/>
  <c r="F94" i="2"/>
  <c r="J93" i="2"/>
  <c r="F93" i="2"/>
  <c r="F91" i="2"/>
  <c r="E89" i="2"/>
  <c r="J26" i="2"/>
  <c r="E26" i="2"/>
  <c r="J127" i="2" s="1"/>
  <c r="J25" i="2"/>
  <c r="J14" i="2"/>
  <c r="J91" i="2" s="1"/>
  <c r="E7" i="2"/>
  <c r="E118" i="2" s="1"/>
  <c r="L90" i="1"/>
  <c r="AM90" i="1"/>
  <c r="AM89" i="1"/>
  <c r="L89" i="1"/>
  <c r="AM87" i="1"/>
  <c r="L87" i="1"/>
  <c r="L85" i="1"/>
  <c r="L84" i="1"/>
  <c r="J178" i="2"/>
  <c r="BK169" i="2"/>
  <c r="BK167" i="2"/>
  <c r="J165" i="2"/>
  <c r="BK160" i="2"/>
  <c r="J154" i="2"/>
  <c r="J136" i="2"/>
  <c r="J172" i="2"/>
  <c r="J157" i="2"/>
  <c r="BK149" i="2"/>
  <c r="BK133" i="2"/>
  <c r="BK123" i="3"/>
  <c r="BK172" i="2"/>
  <c r="J164" i="2"/>
  <c r="J162" i="2"/>
  <c r="BK145" i="2"/>
  <c r="J139" i="2"/>
  <c r="J133" i="2"/>
  <c r="AS95" i="1"/>
  <c r="J182" i="2"/>
  <c r="J160" i="2"/>
  <c r="BK154" i="2"/>
  <c r="J143" i="2"/>
  <c r="J123" i="3"/>
  <c r="BK178" i="2"/>
  <c r="BK164" i="2"/>
  <c r="J149" i="2"/>
  <c r="BK141" i="2"/>
  <c r="BK136" i="2"/>
  <c r="BK182" i="2"/>
  <c r="J169" i="2"/>
  <c r="BK165" i="2"/>
  <c r="J145" i="2"/>
  <c r="BK143" i="2"/>
  <c r="J141" i="2"/>
  <c r="BK139" i="2"/>
  <c r="J167" i="2"/>
  <c r="BK162" i="2"/>
  <c r="BK157" i="2"/>
  <c r="J36" i="3"/>
  <c r="AW97" i="1" s="1"/>
  <c r="F38" i="3"/>
  <c r="BC97" i="1" s="1"/>
  <c r="T132" i="2" l="1"/>
  <c r="P161" i="2"/>
  <c r="P131" i="2" s="1"/>
  <c r="T177" i="2"/>
  <c r="T176" i="2"/>
  <c r="BK132" i="2"/>
  <c r="J132" i="2" s="1"/>
  <c r="J100" i="2" s="1"/>
  <c r="T148" i="2"/>
  <c r="R177" i="2"/>
  <c r="R176" i="2" s="1"/>
  <c r="P148" i="2"/>
  <c r="BK177" i="2"/>
  <c r="BK176" i="2" s="1"/>
  <c r="J176" i="2" s="1"/>
  <c r="J107" i="2" s="1"/>
  <c r="BK148" i="2"/>
  <c r="J148" i="2" s="1"/>
  <c r="J102" i="2" s="1"/>
  <c r="T161" i="2"/>
  <c r="P132" i="2"/>
  <c r="R161" i="2"/>
  <c r="P177" i="2"/>
  <c r="P176" i="2" s="1"/>
  <c r="R148" i="2"/>
  <c r="R132" i="2"/>
  <c r="BK161" i="2"/>
  <c r="J161" i="2" s="1"/>
  <c r="J103" i="2" s="1"/>
  <c r="BE136" i="2"/>
  <c r="BE178" i="2"/>
  <c r="BE182" i="2"/>
  <c r="BK171" i="2"/>
  <c r="J171" i="2" s="1"/>
  <c r="J106" i="2" s="1"/>
  <c r="J115" i="3"/>
  <c r="J94" i="2"/>
  <c r="J124" i="2"/>
  <c r="BE157" i="2"/>
  <c r="BE162" i="2"/>
  <c r="BE164" i="2"/>
  <c r="E85" i="2"/>
  <c r="BE133" i="2"/>
  <c r="BE154" i="2"/>
  <c r="BE172" i="2"/>
  <c r="BE149" i="2"/>
  <c r="E109" i="3"/>
  <c r="BK122" i="3"/>
  <c r="J122" i="3" s="1"/>
  <c r="J99" i="3" s="1"/>
  <c r="BE160" i="2"/>
  <c r="BE165" i="2"/>
  <c r="BE167" i="2"/>
  <c r="BE169" i="2"/>
  <c r="BK144" i="2"/>
  <c r="J144" i="2" s="1"/>
  <c r="J101" i="2" s="1"/>
  <c r="BK168" i="2"/>
  <c r="J168" i="2" s="1"/>
  <c r="J104" i="2" s="1"/>
  <c r="J94" i="3"/>
  <c r="BE139" i="2"/>
  <c r="BE141" i="2"/>
  <c r="BE143" i="2"/>
  <c r="BE145" i="2"/>
  <c r="BE123" i="3"/>
  <c r="F35" i="3" s="1"/>
  <c r="AZ97" i="1" s="1"/>
  <c r="F37" i="2"/>
  <c r="BB96" i="1" s="1"/>
  <c r="F36" i="2"/>
  <c r="BA96" i="1" s="1"/>
  <c r="AS94" i="1"/>
  <c r="J36" i="2"/>
  <c r="AW96" i="1" s="1"/>
  <c r="F36" i="3"/>
  <c r="BA97" i="1"/>
  <c r="F38" i="2"/>
  <c r="BC96" i="1" s="1"/>
  <c r="F39" i="2"/>
  <c r="BD96" i="1" s="1"/>
  <c r="R131" i="2" l="1"/>
  <c r="R130" i="2"/>
  <c r="T131" i="2"/>
  <c r="T130" i="2" s="1"/>
  <c r="P130" i="2"/>
  <c r="AU96" i="1" s="1"/>
  <c r="BK121" i="3"/>
  <c r="J121" i="3" s="1"/>
  <c r="J32" i="3" s="1"/>
  <c r="AG97" i="1" s="1"/>
  <c r="BK131" i="2"/>
  <c r="J131" i="2" s="1"/>
  <c r="J99" i="2" s="1"/>
  <c r="BK170" i="2"/>
  <c r="J170" i="2" s="1"/>
  <c r="J105" i="2" s="1"/>
  <c r="J177" i="2"/>
  <c r="J108" i="2" s="1"/>
  <c r="BD95" i="1"/>
  <c r="BD94" i="1" s="1"/>
  <c r="W33" i="1" s="1"/>
  <c r="J35" i="2"/>
  <c r="AV96" i="1" s="1"/>
  <c r="AT96" i="1" s="1"/>
  <c r="J35" i="3"/>
  <c r="AV97" i="1" s="1"/>
  <c r="AT97" i="1" s="1"/>
  <c r="BA95" i="1"/>
  <c r="BA94" i="1" s="1"/>
  <c r="W30" i="1" s="1"/>
  <c r="F35" i="2"/>
  <c r="AZ96" i="1" s="1"/>
  <c r="BC95" i="1"/>
  <c r="BC94" i="1" s="1"/>
  <c r="W32" i="1" s="1"/>
  <c r="BB95" i="1"/>
  <c r="AX95" i="1" s="1"/>
  <c r="AN97" i="1" l="1"/>
  <c r="J41" i="3"/>
  <c r="J98" i="3"/>
  <c r="BK130" i="2"/>
  <c r="J130" i="2" s="1"/>
  <c r="J98" i="2" s="1"/>
  <c r="AU95" i="1"/>
  <c r="AU94" i="1" s="1"/>
  <c r="BB94" i="1"/>
  <c r="W31" i="1" s="1"/>
  <c r="AZ95" i="1"/>
  <c r="AV95" i="1" s="1"/>
  <c r="AW95" i="1"/>
  <c r="AY95" i="1"/>
  <c r="AW94" i="1"/>
  <c r="AK30" i="1" s="1"/>
  <c r="AY94" i="1"/>
  <c r="J32" i="2" l="1"/>
  <c r="AG96" i="1" s="1"/>
  <c r="AN96" i="1" s="1"/>
  <c r="AX94" i="1"/>
  <c r="AZ94" i="1"/>
  <c r="AV94" i="1" s="1"/>
  <c r="AK29" i="1" s="1"/>
  <c r="AT95" i="1"/>
  <c r="J41" i="2" l="1"/>
  <c r="W29" i="1"/>
  <c r="AG95" i="1"/>
  <c r="AG94" i="1" s="1"/>
  <c r="AK26" i="1" s="1"/>
  <c r="AK35" i="1" s="1"/>
  <c r="AT94" i="1"/>
  <c r="AN95" i="1" l="1"/>
  <c r="AN94" i="1"/>
</calcChain>
</file>

<file path=xl/sharedStrings.xml><?xml version="1.0" encoding="utf-8"?>
<sst xmlns="http://schemas.openxmlformats.org/spreadsheetml/2006/main" count="975" uniqueCount="253">
  <si>
    <t>Export Komplet</t>
  </si>
  <si>
    <t/>
  </si>
  <si>
    <t>2.0</t>
  </si>
  <si>
    <t>False</t>
  </si>
  <si>
    <t>{f40084bf-9f94-4076-bdb1-9a44f3b43e18}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</si>
  <si>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</si>
  <si>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</si>
  <si>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</si>
  <si>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</si>
  <si>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</si>
  <si>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</si>
  <si>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</si>
  <si>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</si>
  <si>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N20-129_exp5_SO06</t>
  </si>
  <si>
    <t>Stavba:</t>
  </si>
  <si>
    <t>KSO:</t>
  </si>
  <si>
    <t>822 59</t>
  </si>
  <si>
    <t>CC-CZ:</t>
  </si>
  <si>
    <t>21122</t>
  </si>
  <si>
    <t>Místo:</t>
  </si>
  <si>
    <t xml:space="preserve"> </t>
  </si>
  <si>
    <t>Datum:</t>
  </si>
  <si>
    <t>CZ-CPV:</t>
  </si>
  <si>
    <t>45000000-7</t>
  </si>
  <si>
    <t>CZ-CPA:</t>
  </si>
  <si>
    <t>42.11.20</t>
  </si>
  <si>
    <t>Zadavatel:</t>
  </si>
  <si>
    <t>IČ:</t>
  </si>
  <si>
    <t>VŠB-TU Ostrava</t>
  </si>
  <si>
    <t>DIČ:</t>
  </si>
  <si>
    <t>Zhotovitel:</t>
  </si>
  <si>
    <t>MARPO s.r.o., 28. října 66/201, Ostrava</t>
  </si>
  <si>
    <t>Projektant:</t>
  </si>
  <si>
    <t>MARPO s.r.o.</t>
  </si>
  <si>
    <t>True</t>
  </si>
  <si>
    <t>Zpracovatel: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</si>
  <si>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</si>
  <si>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</si>
  <si>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</si>
  <si>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</si>
  <si>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</si>
  <si>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</si>
  <si>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</si>
  <si>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</si>
  <si>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</si>
  <si>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</si>
  <si>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</si>
  <si>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</si>
  <si>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</si>
  <si>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</si>
  <si>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</si>
  <si>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</si>
  <si>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</si>
  <si>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</si>
  <si>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</si>
  <si>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</si>
  <si>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</si>
  <si>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</si>
  <si>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</si>
  <si>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</si>
  <si>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</si>
  <si>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</si>
  <si>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</si>
  <si>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</si>
  <si>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</si>
  <si>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</si>
  <si>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</si>
  <si>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</si>
  <si>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</si>
  <si>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</si>
  <si>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</si>
  <si>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</si>
  <si>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</si>
  <si>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</si>
  <si>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</si>
  <si>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</si>
  <si>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</si>
  <si>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</si>
  <si>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</si>
  <si>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</si>
  <si>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</si>
  <si>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</si>
  <si>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</si>
  <si>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</si>
  <si>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{a770147e-406d-4465-aea1-f6d7e3b9c1aa}</t>
  </si>
  <si>
    <t>2</t>
  </si>
  <si>
    <t>/</t>
  </si>
  <si>
    <t>D.1.1</t>
  </si>
  <si>
    <t xml:space="preserve">Architektonicko-stavební řešení </t>
  </si>
  <si>
    <t>Soupis</t>
  </si>
  <si>
    <t>{012167ec-b4d1-4527-9b93-03082887974d}</t>
  </si>
  <si>
    <t>D.1.4.8</t>
  </si>
  <si>
    <t xml:space="preserve">Sadové úpravy </t>
  </si>
  <si>
    <t>{145696fd-5132-46ad-ad7e-7d050f9f9a65}</t>
  </si>
  <si>
    <t>KRYCÍ LIST SOUPISU PRACÍ</t>
  </si>
  <si>
    <t>Objekt:</t>
  </si>
  <si>
    <t>Soupis:</t>
  </si>
  <si>
    <t xml:space="preserve">D.1.1 - Architektonicko-stavební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</si>
  <si>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</si>
  <si>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</si>
  <si>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</si>
  <si>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</si>
  <si>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</si>
  <si>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</si>
  <si>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</si>
  <si>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</si>
  <si>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</si>
  <si>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</si>
  <si>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</si>
  <si>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</si>
  <si>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43-M - Montáž ocelových konstrukcí</t>
  </si>
  <si>
    <t>Ostatní - Ostatní</t>
  </si>
  <si>
    <t xml:space="preserve">    OST_01 - Ostatní dodávky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</si>
  <si>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</si>
  <si>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</si>
  <si>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</si>
  <si>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</si>
  <si>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</si>
  <si>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</si>
  <si>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</si>
  <si>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</si>
  <si>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</si>
  <si>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</si>
  <si>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</si>
  <si>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</si>
  <si>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</si>
  <si>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</si>
  <si>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</si>
  <si>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</si>
  <si>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</si>
  <si>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</si>
  <si>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131111333</t>
  </si>
  <si>
    <t>Vrtání jamek pro plotové sloupky D do 300 mm - ručně s motorovým vrtákem</t>
  </si>
  <si>
    <t>m</t>
  </si>
  <si>
    <t>CS ÚRS 2020 01</t>
  </si>
  <si>
    <t>4</t>
  </si>
  <si>
    <t>-1229595565</t>
  </si>
  <si>
    <t>VV</t>
  </si>
  <si>
    <t>"(47,79+19,15+5,57+99,76+10,32+72,42)/2,5" 103*0,8</t>
  </si>
  <si>
    <t>Součet</t>
  </si>
  <si>
    <t>162751117</t>
  </si>
  <si>
    <t>Vodorovné přemístění do 10000 m výkopku/sypaniny z horniny třídy těžitelnosti I, skupiny 1 až 3</t>
  </si>
  <si>
    <t>m3</t>
  </si>
  <si>
    <t>-916735962</t>
  </si>
  <si>
    <t>(103*0,8)*(3,14*0,15*0,15)</t>
  </si>
  <si>
    <t>3</t>
  </si>
  <si>
    <t>162751119</t>
  </si>
  <si>
    <t>Příplatek k vodorovnému přemístění výkopku/sypaniny z horniny třídy těžitelnosti I, skupiny 1 až 3 ZKD 1000 m přes 10000 m</t>
  </si>
  <si>
    <t>427911383</t>
  </si>
  <si>
    <t>5,822*10 'Přepočtené koeficientem množství</t>
  </si>
  <si>
    <t>171201231</t>
  </si>
  <si>
    <t xml:space="preserve">Poplatek za uložení zeminy a kamení na skládce (skládkovné) </t>
  </si>
  <si>
    <t>t</t>
  </si>
  <si>
    <t>595124267</t>
  </si>
  <si>
    <t>5,822*1,8 'Přepočtené koeficientem množství</t>
  </si>
  <si>
    <t>5</t>
  </si>
  <si>
    <t>171251201</t>
  </si>
  <si>
    <t>Uložení sypaniny na skládky nebo meziskládky</t>
  </si>
  <si>
    <t>1890570348</t>
  </si>
  <si>
    <t>Zakládání</t>
  </si>
  <si>
    <t>6</t>
  </si>
  <si>
    <t>275313611</t>
  </si>
  <si>
    <t>Základové patky z betonu tř. C 16/20</t>
  </si>
  <si>
    <t>-863885522</t>
  </si>
  <si>
    <t>9</t>
  </si>
  <si>
    <t>Ostatní konstrukce a práce, bourání</t>
  </si>
  <si>
    <t>7</t>
  </si>
  <si>
    <t>961055111</t>
  </si>
  <si>
    <t>Bourání základů ze ŽB</t>
  </si>
  <si>
    <t>966664018</t>
  </si>
  <si>
    <t>P</t>
  </si>
  <si>
    <t xml:space="preserve">Poznámka k položce:_x000D_
-jednotková cena zahrnuje taté náklady na zasypání jamek </t>
  </si>
  <si>
    <t xml:space="preserve">"předpoklad_bude upřesněno v rámci realizace" </t>
  </si>
  <si>
    <t>(0,3*0,3*0,8)*128</t>
  </si>
  <si>
    <t>8</t>
  </si>
  <si>
    <t>966071711</t>
  </si>
  <si>
    <t>Bourání sloupků a vzpěr plotových ocelových do 2,5 m zabetonovaných</t>
  </si>
  <si>
    <t>kus</t>
  </si>
  <si>
    <t>-210380140</t>
  </si>
  <si>
    <t>"(47,79+19,15+5,57+99,76+10,32+72,42)/2,0" 128,0</t>
  </si>
  <si>
    <t>966071822</t>
  </si>
  <si>
    <t>Rozebrání oplocení z drátěného pletiva se čtvercovými oky výšky do 2,0 m</t>
  </si>
  <si>
    <t>-1218370318</t>
  </si>
  <si>
    <t>(47,79+19,15+5,57+99,76+10,32+72,42)</t>
  </si>
  <si>
    <t>10</t>
  </si>
  <si>
    <t>966072R01</t>
  </si>
  <si>
    <t xml:space="preserve">Výnos z železného šrotu _ viz likvidace prvků stávajícího oplocení </t>
  </si>
  <si>
    <t>kpl.</t>
  </si>
  <si>
    <t>CS VLASTNÍ</t>
  </si>
  <si>
    <t>-1201379176</t>
  </si>
  <si>
    <t>997</t>
  </si>
  <si>
    <t>Přesun sutě</t>
  </si>
  <si>
    <t>11</t>
  </si>
  <si>
    <t>997013R31</t>
  </si>
  <si>
    <t xml:space="preserve">Poplatek za uložení na skládce (skládkovné) stavebního odpadu bez rozlišení </t>
  </si>
  <si>
    <t>719497662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</si>
  <si>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</si>
  <si>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12</t>
  </si>
  <si>
    <t>997321511</t>
  </si>
  <si>
    <t>Vodorovná doprava suti a vybouraných hmot po suchu do 1 km</t>
  </si>
  <si>
    <t>-369336144</t>
  </si>
  <si>
    <t>13</t>
  </si>
  <si>
    <t>997321519</t>
  </si>
  <si>
    <t>Příplatek ZKD 1km vodorovné dopravy suti a vybouraných hmot po suchu</t>
  </si>
  <si>
    <t>431547485</t>
  </si>
  <si>
    <t>31,16*20 'Přepočtené koeficientem množství</t>
  </si>
  <si>
    <t>14</t>
  </si>
  <si>
    <t>997321611</t>
  </si>
  <si>
    <t>Nakládání nebo překládání suti a vybouraných hmot</t>
  </si>
  <si>
    <t>622142162</t>
  </si>
  <si>
    <t>998</t>
  </si>
  <si>
    <t>Přesun hmot</t>
  </si>
  <si>
    <t>998012021</t>
  </si>
  <si>
    <t xml:space="preserve">Přesun hmot pro konstrukce monolitické </t>
  </si>
  <si>
    <t>823212010</t>
  </si>
  <si>
    <t>M</t>
  </si>
  <si>
    <t>Práce a dodávky M</t>
  </si>
  <si>
    <t>43-M</t>
  </si>
  <si>
    <t>Montáž ocelových konstrukcí</t>
  </si>
  <si>
    <t>16</t>
  </si>
  <si>
    <t>43-M_R01</t>
  </si>
  <si>
    <t xml:space="preserve">Dodávka a montáž systémového oplocení _ dle specifikace </t>
  </si>
  <si>
    <t>64</t>
  </si>
  <si>
    <t>-2140928106</t>
  </si>
  <si>
    <t>Poznámka k položce:_x000D_
Kompletní systémová dodávka a provedení dle specifikace PD a TZ včetně všech přímo souvisejících prací/činností a dodávek/doplňků a příslušenství_x000D_
---------------------------------------------------------------------------------------------------------------------------------------------------------------------------------_x000D_
Základní specifikace :_x000D_
Oplocení _x000D_
Na ocelové sloupky budou ve spodní části nakotveny držáky podhrabových desek. Do těchto držáků budou vloženy betonové podhrabové desky 2450/300/50 mm. Ke sloupkům budou pomocí plechových úchytek našroubovány kovové svařované panely. Výškově bude oplocení kopírovat terén. _x000D_
Svařované panely – výška panelu 1530 mm, délka 2500 mm,_x000D_
-Dráty ø5 mm, oka 50/200 mm_x000D_
-Povrchová úprava Zn + komaxit_x000D_
-Po výšce dva prolisy_x000D_
-Barva RAL 6005 zelená_x000D_
-DETAILNÍ ROZSAH A SPECIFIKACE _ VIZ V.Č. D.1.1b_02</t>
  </si>
  <si>
    <t>Ostatní</t>
  </si>
  <si>
    <t>OST_01</t>
  </si>
  <si>
    <t>Ostatní dodávky</t>
  </si>
  <si>
    <t>17</t>
  </si>
  <si>
    <t>OST_01_R01</t>
  </si>
  <si>
    <t>Dodávka _ rašlový úplet v bavě bílé (110 g/m2)</t>
  </si>
  <si>
    <t>m2</t>
  </si>
  <si>
    <t>512</t>
  </si>
  <si>
    <t>775934613</t>
  </si>
  <si>
    <t>Poznámka k položce:_x000D_
kompletní systémová dodávka dle specifikace PD a TZ včetně všech přímo souvisejících dodávek a příslušenství_x000D_
---------------------------------------------------------------------------------------------------------------------------------------</t>
  </si>
  <si>
    <t>"plocha _ nového oplocení" 255,01*1,53</t>
  </si>
  <si>
    <t>18</t>
  </si>
  <si>
    <t>OST_01_R02</t>
  </si>
  <si>
    <t xml:space="preserve">Montáž _ rašlový úplet </t>
  </si>
  <si>
    <t>HZS</t>
  </si>
  <si>
    <t>-488534170</t>
  </si>
  <si>
    <t>100,0</t>
  </si>
  <si>
    <t xml:space="preserve">D.1.4.8 - Sadové úpravy </t>
  </si>
  <si>
    <t>N00 - Inženýrské objekty</t>
  </si>
  <si>
    <t>N00</t>
  </si>
  <si>
    <t>Inženýrské objekty</t>
  </si>
  <si>
    <t>N00_R01</t>
  </si>
  <si>
    <t>Sadové úpravy _ viz samostatný soupis prací</t>
  </si>
  <si>
    <t>1421970129</t>
  </si>
  <si>
    <t>STAVEBNÍ ÚPRAVY ZPEVNĚNÝCH PLOCH AREÁLU FBI, SO-06</t>
  </si>
  <si>
    <t>SO-06</t>
  </si>
  <si>
    <t>Oplocení JIH</t>
  </si>
  <si>
    <t>SO-06 - Oplocení JIH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</si>
</sst>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L103" sqref="L10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87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196" t="s">
        <v>13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197" t="s">
        <v>249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20"/>
      <c r="BS6" s="17" t="s">
        <v>6</v>
      </c>
    </row>
    <row r="7" spans="1:74" s="1" customFormat="1" ht="12" customHeight="1">
      <c r="B7" s="20"/>
      <c r="D7" s="26" t="s">
        <v>15</v>
      </c>
      <c r="K7" s="24" t="s">
        <v>16</v>
      </c>
      <c r="AK7" s="26" t="s">
        <v>17</v>
      </c>
      <c r="AN7" s="24" t="s">
        <v>18</v>
      </c>
      <c r="AR7" s="20"/>
      <c r="BS7" s="17" t="s">
        <v>6</v>
      </c>
    </row>
    <row r="8" spans="1:74" s="1" customFormat="1" ht="12" customHeight="1">
      <c r="B8" s="20"/>
      <c r="D8" s="26" t="s">
        <v>19</v>
      </c>
      <c r="K8" s="24" t="s">
        <v>20</v>
      </c>
      <c r="AK8" s="26" t="s">
        <v>21</v>
      </c>
      <c r="AN8" s="186">
        <v>44074</v>
      </c>
      <c r="AR8" s="20"/>
      <c r="BS8" s="17" t="s">
        <v>6</v>
      </c>
    </row>
    <row r="9" spans="1:74" s="1" customFormat="1" ht="29.25" customHeight="1">
      <c r="B9" s="20"/>
      <c r="D9" s="23" t="s">
        <v>22</v>
      </c>
      <c r="K9" s="27" t="s">
        <v>23</v>
      </c>
      <c r="AK9" s="23" t="s">
        <v>24</v>
      </c>
      <c r="AN9" s="27" t="s">
        <v>25</v>
      </c>
      <c r="AR9" s="20"/>
      <c r="BS9" s="17" t="s">
        <v>6</v>
      </c>
    </row>
    <row r="10" spans="1:74" s="1" customFormat="1" ht="12" customHeight="1">
      <c r="B10" s="20"/>
      <c r="D10" s="26" t="s">
        <v>26</v>
      </c>
      <c r="AK10" s="26" t="s">
        <v>27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28</v>
      </c>
      <c r="AK11" s="26" t="s">
        <v>29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30</v>
      </c>
      <c r="AK13" s="26" t="s">
        <v>27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31</v>
      </c>
      <c r="AK14" s="26" t="s">
        <v>29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32</v>
      </c>
      <c r="AK16" s="26" t="s">
        <v>27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33</v>
      </c>
      <c r="AK17" s="26" t="s">
        <v>29</v>
      </c>
      <c r="AN17" s="24" t="s">
        <v>1</v>
      </c>
      <c r="AR17" s="20"/>
      <c r="BS17" s="17" t="s">
        <v>34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35</v>
      </c>
      <c r="AK19" s="26" t="s">
        <v>27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20</v>
      </c>
      <c r="AK20" s="26" t="s">
        <v>29</v>
      </c>
      <c r="AN20" s="24" t="s">
        <v>1</v>
      </c>
      <c r="AR20" s="20"/>
      <c r="BS20" s="17" t="s">
        <v>34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36</v>
      </c>
      <c r="AR22" s="20"/>
    </row>
    <row r="23" spans="1:71" s="1" customFormat="1" ht="71.25" customHeight="1">
      <c r="B23" s="20"/>
      <c r="E23" s="198" t="s">
        <v>37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spans="1:71" s="2" customFormat="1" ht="25.9" customHeight="1">
      <c r="A26" s="30"/>
      <c r="B26" s="31"/>
      <c r="C26" s="30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9">
        <f>ROUND(AG94,2)</f>
        <v>0</v>
      </c>
      <c r="AL26" s="200"/>
      <c r="AM26" s="200"/>
      <c r="AN26" s="200"/>
      <c r="AO26" s="200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1" t="s">
        <v>39</v>
      </c>
      <c r="M28" s="201"/>
      <c r="N28" s="201"/>
      <c r="O28" s="201"/>
      <c r="P28" s="201"/>
      <c r="Q28" s="30"/>
      <c r="R28" s="30"/>
      <c r="S28" s="30"/>
      <c r="T28" s="30"/>
      <c r="U28" s="30"/>
      <c r="V28" s="30"/>
      <c r="W28" s="201" t="s">
        <v>40</v>
      </c>
      <c r="X28" s="201"/>
      <c r="Y28" s="201"/>
      <c r="Z28" s="201"/>
      <c r="AA28" s="201"/>
      <c r="AB28" s="201"/>
      <c r="AC28" s="201"/>
      <c r="AD28" s="201"/>
      <c r="AE28" s="201"/>
      <c r="AF28" s="30"/>
      <c r="AG28" s="30"/>
      <c r="AH28" s="30"/>
      <c r="AI28" s="30"/>
      <c r="AJ28" s="30"/>
      <c r="AK28" s="201" t="s">
        <v>41</v>
      </c>
      <c r="AL28" s="201"/>
      <c r="AM28" s="201"/>
      <c r="AN28" s="201"/>
      <c r="AO28" s="201"/>
      <c r="AP28" s="30"/>
      <c r="AQ28" s="30"/>
      <c r="AR28" s="31"/>
      <c r="BE28" s="30"/>
    </row>
    <row r="29" spans="1:71" s="3" customFormat="1" ht="14.45" customHeight="1">
      <c r="B29" s="35"/>
      <c r="D29" s="26" t="s">
        <v>42</v>
      </c>
      <c r="F29" s="26" t="s">
        <v>43</v>
      </c>
      <c r="L29" s="189">
        <v>0.21</v>
      </c>
      <c r="M29" s="190"/>
      <c r="N29" s="190"/>
      <c r="O29" s="190"/>
      <c r="P29" s="190"/>
      <c r="W29" s="191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91">
        <f>ROUND(AV94, 2)</f>
        <v>0</v>
      </c>
      <c r="AL29" s="190"/>
      <c r="AM29" s="190"/>
      <c r="AN29" s="190"/>
      <c r="AO29" s="190"/>
      <c r="AR29" s="35"/>
    </row>
    <row r="30" spans="1:71" s="3" customFormat="1" ht="14.45" customHeight="1">
      <c r="B30" s="35"/>
      <c r="F30" s="26" t="s">
        <v>44</v>
      </c>
      <c r="L30" s="189">
        <v>0.15</v>
      </c>
      <c r="M30" s="190"/>
      <c r="N30" s="190"/>
      <c r="O30" s="190"/>
      <c r="P30" s="190"/>
      <c r="W30" s="191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91">
        <f>ROUND(AW94, 2)</f>
        <v>0</v>
      </c>
      <c r="AL30" s="190"/>
      <c r="AM30" s="190"/>
      <c r="AN30" s="190"/>
      <c r="AO30" s="190"/>
      <c r="AR30" s="35"/>
    </row>
    <row r="31" spans="1:71" s="3" customFormat="1" ht="14.45" hidden="1" customHeight="1">
      <c r="B31" s="35"/>
      <c r="F31" s="26" t="s">
        <v>45</v>
      </c>
      <c r="L31" s="189">
        <v>0.21</v>
      </c>
      <c r="M31" s="190"/>
      <c r="N31" s="190"/>
      <c r="O31" s="190"/>
      <c r="P31" s="190"/>
      <c r="W31" s="191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91">
        <v>0</v>
      </c>
      <c r="AL31" s="190"/>
      <c r="AM31" s="190"/>
      <c r="AN31" s="190"/>
      <c r="AO31" s="190"/>
      <c r="AR31" s="35"/>
    </row>
    <row r="32" spans="1:71" s="3" customFormat="1" ht="14.45" hidden="1" customHeight="1">
      <c r="B32" s="35"/>
      <c r="F32" s="26" t="s">
        <v>46</v>
      </c>
      <c r="L32" s="189">
        <v>0.15</v>
      </c>
      <c r="M32" s="190"/>
      <c r="N32" s="190"/>
      <c r="O32" s="190"/>
      <c r="P32" s="190"/>
      <c r="W32" s="191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91">
        <v>0</v>
      </c>
      <c r="AL32" s="190"/>
      <c r="AM32" s="190"/>
      <c r="AN32" s="190"/>
      <c r="AO32" s="190"/>
      <c r="AR32" s="35"/>
    </row>
    <row r="33" spans="1:57" s="3" customFormat="1" ht="14.45" hidden="1" customHeight="1">
      <c r="B33" s="35"/>
      <c r="F33" s="26" t="s">
        <v>47</v>
      </c>
      <c r="L33" s="189">
        <v>0</v>
      </c>
      <c r="M33" s="190"/>
      <c r="N33" s="190"/>
      <c r="O33" s="190"/>
      <c r="P33" s="190"/>
      <c r="W33" s="191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91">
        <v>0</v>
      </c>
      <c r="AL33" s="190"/>
      <c r="AM33" s="190"/>
      <c r="AN33" s="190"/>
      <c r="AO33" s="190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195" t="s">
        <v>50</v>
      </c>
      <c r="Y35" s="193"/>
      <c r="Z35" s="193"/>
      <c r="AA35" s="193"/>
      <c r="AB35" s="193"/>
      <c r="AC35" s="38"/>
      <c r="AD35" s="38"/>
      <c r="AE35" s="38"/>
      <c r="AF35" s="38"/>
      <c r="AG35" s="38"/>
      <c r="AH35" s="38"/>
      <c r="AI35" s="38"/>
      <c r="AJ35" s="38"/>
      <c r="AK35" s="192">
        <f>SUM(AK26:AK33)</f>
        <v>0</v>
      </c>
      <c r="AL35" s="193"/>
      <c r="AM35" s="193"/>
      <c r="AN35" s="193"/>
      <c r="AO35" s="194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0"/>
      <c r="D49" s="41" t="s">
        <v>51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52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0"/>
      <c r="B60" s="31"/>
      <c r="C60" s="30"/>
      <c r="D60" s="43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53</v>
      </c>
      <c r="AI60" s="33"/>
      <c r="AJ60" s="33"/>
      <c r="AK60" s="33"/>
      <c r="AL60" s="33"/>
      <c r="AM60" s="43" t="s">
        <v>54</v>
      </c>
      <c r="AN60" s="33"/>
      <c r="AO60" s="33"/>
      <c r="AP60" s="30"/>
      <c r="AQ60" s="30"/>
      <c r="AR60" s="31"/>
      <c r="BE60" s="30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0"/>
      <c r="B64" s="31"/>
      <c r="C64" s="30"/>
      <c r="D64" s="41" t="s">
        <v>55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56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0"/>
      <c r="B75" s="31"/>
      <c r="C75" s="30"/>
      <c r="D75" s="43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53</v>
      </c>
      <c r="AI75" s="33"/>
      <c r="AJ75" s="33"/>
      <c r="AK75" s="33"/>
      <c r="AL75" s="33"/>
      <c r="AM75" s="43" t="s">
        <v>54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1" t="s">
        <v>57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6" t="s">
        <v>12</v>
      </c>
      <c r="L84" s="4" t="str">
        <f>K5</f>
        <v>N20-129_exp5_SO06</v>
      </c>
      <c r="AR84" s="49"/>
    </row>
    <row r="85" spans="1:91" s="5" customFormat="1" ht="36.950000000000003" customHeight="1">
      <c r="B85" s="50"/>
      <c r="C85" s="51" t="s">
        <v>14</v>
      </c>
      <c r="L85" s="216" t="str">
        <f>K6</f>
        <v>STAVEBNÍ ÚPRAVY ZPEVNĚNÝCH PLOCH AREÁLU FBI, SO-06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6" t="s">
        <v>19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6" t="s">
        <v>21</v>
      </c>
      <c r="AJ87" s="30"/>
      <c r="AK87" s="30"/>
      <c r="AL87" s="30"/>
      <c r="AM87" s="218">
        <f>IF(AN8= "","",AN8)</f>
        <v>44074</v>
      </c>
      <c r="AN87" s="218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6" t="s">
        <v>26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VŠB-TU Ostrava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6" t="s">
        <v>32</v>
      </c>
      <c r="AJ89" s="30"/>
      <c r="AK89" s="30"/>
      <c r="AL89" s="30"/>
      <c r="AM89" s="219" t="str">
        <f>IF(E17="","",E17)</f>
        <v>MARPO s.r.o.</v>
      </c>
      <c r="AN89" s="220"/>
      <c r="AO89" s="220"/>
      <c r="AP89" s="220"/>
      <c r="AQ89" s="30"/>
      <c r="AR89" s="31"/>
      <c r="AS89" s="221" t="s">
        <v>58</v>
      </c>
      <c r="AT89" s="222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6" t="s">
        <v>30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MARPO s.r.o., 28. října 66/201, Ostrava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6" t="s">
        <v>35</v>
      </c>
      <c r="AJ90" s="30"/>
      <c r="AK90" s="30"/>
      <c r="AL90" s="30"/>
      <c r="AM90" s="219" t="str">
        <f>IF(E20="","",E20)</f>
        <v xml:space="preserve"> </v>
      </c>
      <c r="AN90" s="220"/>
      <c r="AO90" s="220"/>
      <c r="AP90" s="220"/>
      <c r="AQ90" s="30"/>
      <c r="AR90" s="31"/>
      <c r="AS90" s="223"/>
      <c r="AT90" s="224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3"/>
      <c r="AT91" s="224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7" t="s">
        <v>59</v>
      </c>
      <c r="D92" s="208"/>
      <c r="E92" s="208"/>
      <c r="F92" s="208"/>
      <c r="G92" s="208"/>
      <c r="H92" s="58"/>
      <c r="I92" s="209" t="s">
        <v>60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11" t="s">
        <v>61</v>
      </c>
      <c r="AH92" s="208"/>
      <c r="AI92" s="208"/>
      <c r="AJ92" s="208"/>
      <c r="AK92" s="208"/>
      <c r="AL92" s="208"/>
      <c r="AM92" s="208"/>
      <c r="AN92" s="209" t="s">
        <v>62</v>
      </c>
      <c r="AO92" s="208"/>
      <c r="AP92" s="210"/>
      <c r="AQ92" s="59" t="s">
        <v>63</v>
      </c>
      <c r="AR92" s="31"/>
      <c r="AS92" s="60" t="s">
        <v>64</v>
      </c>
      <c r="AT92" s="61" t="s">
        <v>65</v>
      </c>
      <c r="AU92" s="61" t="s">
        <v>66</v>
      </c>
      <c r="AV92" s="61" t="s">
        <v>67</v>
      </c>
      <c r="AW92" s="61" t="s">
        <v>68</v>
      </c>
      <c r="AX92" s="61" t="s">
        <v>69</v>
      </c>
      <c r="AY92" s="61" t="s">
        <v>70</v>
      </c>
      <c r="AZ92" s="61" t="s">
        <v>71</v>
      </c>
      <c r="BA92" s="61" t="s">
        <v>72</v>
      </c>
      <c r="BB92" s="61" t="s">
        <v>73</v>
      </c>
      <c r="BC92" s="61" t="s">
        <v>74</v>
      </c>
      <c r="BD92" s="62" t="s">
        <v>75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76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314.96321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4</v>
      </c>
      <c r="BX94" s="75" t="s">
        <v>81</v>
      </c>
      <c r="CL94" s="75" t="s">
        <v>16</v>
      </c>
    </row>
    <row r="95" spans="1:91" s="7" customFormat="1" ht="16.5" customHeight="1">
      <c r="B95" s="77"/>
      <c r="C95" s="78"/>
      <c r="D95" s="214" t="s">
        <v>250</v>
      </c>
      <c r="E95" s="214"/>
      <c r="F95" s="214"/>
      <c r="G95" s="214"/>
      <c r="H95" s="214"/>
      <c r="I95" s="79"/>
      <c r="J95" s="214" t="s">
        <v>251</v>
      </c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5">
        <f>ROUND(SUM(AG96:AG97),2)</f>
        <v>0</v>
      </c>
      <c r="AH95" s="213"/>
      <c r="AI95" s="213"/>
      <c r="AJ95" s="213"/>
      <c r="AK95" s="213"/>
      <c r="AL95" s="213"/>
      <c r="AM95" s="213"/>
      <c r="AN95" s="212">
        <f>SUM(AG95,AT95)</f>
        <v>0</v>
      </c>
      <c r="AO95" s="213"/>
      <c r="AP95" s="213"/>
      <c r="AQ95" s="80" t="s">
        <v>82</v>
      </c>
      <c r="AR95" s="77"/>
      <c r="AS95" s="81">
        <f>ROUND(SUM(AS96:AS97),2)</f>
        <v>0</v>
      </c>
      <c r="AT95" s="82">
        <f>ROUND(SUM(AV95:AW95),2)</f>
        <v>0</v>
      </c>
      <c r="AU95" s="83">
        <f>ROUND(SUM(AU96:AU97),5)</f>
        <v>314.96321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ROUND(SUM(AZ96:AZ97),2)</f>
        <v>0</v>
      </c>
      <c r="BA95" s="82">
        <f>ROUND(SUM(BA96:BA97),2)</f>
        <v>0</v>
      </c>
      <c r="BB95" s="82">
        <f>ROUND(SUM(BB96:BB97),2)</f>
        <v>0</v>
      </c>
      <c r="BC95" s="82">
        <f>ROUND(SUM(BC96:BC97),2)</f>
        <v>0</v>
      </c>
      <c r="BD95" s="84">
        <f>ROUND(SUM(BD96:BD97),2)</f>
        <v>0</v>
      </c>
      <c r="BS95" s="85" t="s">
        <v>77</v>
      </c>
      <c r="BT95" s="85" t="s">
        <v>83</v>
      </c>
      <c r="BU95" s="85" t="s">
        <v>79</v>
      </c>
      <c r="BV95" s="85" t="s">
        <v>80</v>
      </c>
      <c r="BW95" s="85" t="s">
        <v>84</v>
      </c>
      <c r="BX95" s="85" t="s">
        <v>4</v>
      </c>
      <c r="CL95" s="85" t="s">
        <v>16</v>
      </c>
      <c r="CM95" s="85" t="s">
        <v>85</v>
      </c>
    </row>
    <row r="96" spans="1:91" s="4" customFormat="1" ht="16.5" customHeight="1">
      <c r="A96" s="86" t="s">
        <v>86</v>
      </c>
      <c r="B96" s="49"/>
      <c r="C96" s="10"/>
      <c r="D96" s="10"/>
      <c r="E96" s="202" t="s">
        <v>87</v>
      </c>
      <c r="F96" s="202"/>
      <c r="G96" s="202"/>
      <c r="H96" s="202"/>
      <c r="I96" s="202"/>
      <c r="J96" s="10"/>
      <c r="K96" s="202" t="s">
        <v>88</v>
      </c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3">
        <f>'D.1.1 - Architektonicko-s...'!J32</f>
        <v>0</v>
      </c>
      <c r="AH96" s="204"/>
      <c r="AI96" s="204"/>
      <c r="AJ96" s="204"/>
      <c r="AK96" s="204"/>
      <c r="AL96" s="204"/>
      <c r="AM96" s="204"/>
      <c r="AN96" s="203">
        <f>SUM(AG96,AT96)</f>
        <v>0</v>
      </c>
      <c r="AO96" s="204"/>
      <c r="AP96" s="204"/>
      <c r="AQ96" s="87" t="s">
        <v>89</v>
      </c>
      <c r="AR96" s="49"/>
      <c r="AS96" s="88">
        <v>0</v>
      </c>
      <c r="AT96" s="89">
        <f>ROUND(SUM(AV96:AW96),2)</f>
        <v>0</v>
      </c>
      <c r="AU96" s="90">
        <f>'D.1.1 - Architektonicko-s...'!P130</f>
        <v>314.96320800000001</v>
      </c>
      <c r="AV96" s="89">
        <f>'D.1.1 - Architektonicko-s...'!J35</f>
        <v>0</v>
      </c>
      <c r="AW96" s="89">
        <f>'D.1.1 - Architektonicko-s...'!J36</f>
        <v>0</v>
      </c>
      <c r="AX96" s="89">
        <f>'D.1.1 - Architektonicko-s...'!J37</f>
        <v>0</v>
      </c>
      <c r="AY96" s="89">
        <f>'D.1.1 - Architektonicko-s...'!J38</f>
        <v>0</v>
      </c>
      <c r="AZ96" s="89">
        <f>'D.1.1 - Architektonicko-s...'!F35</f>
        <v>0</v>
      </c>
      <c r="BA96" s="89">
        <f>'D.1.1 - Architektonicko-s...'!F36</f>
        <v>0</v>
      </c>
      <c r="BB96" s="89">
        <f>'D.1.1 - Architektonicko-s...'!F37</f>
        <v>0</v>
      </c>
      <c r="BC96" s="89">
        <f>'D.1.1 - Architektonicko-s...'!F38</f>
        <v>0</v>
      </c>
      <c r="BD96" s="91">
        <f>'D.1.1 - Architektonicko-s...'!F39</f>
        <v>0</v>
      </c>
      <c r="BT96" s="24" t="s">
        <v>85</v>
      </c>
      <c r="BV96" s="24" t="s">
        <v>80</v>
      </c>
      <c r="BW96" s="24" t="s">
        <v>90</v>
      </c>
      <c r="BX96" s="24" t="s">
        <v>84</v>
      </c>
      <c r="CL96" s="24" t="s">
        <v>16</v>
      </c>
    </row>
    <row r="97" spans="1:90" s="4" customFormat="1" ht="16.5" customHeight="1">
      <c r="A97" s="86" t="s">
        <v>86</v>
      </c>
      <c r="B97" s="49"/>
      <c r="C97" s="10"/>
      <c r="D97" s="10"/>
      <c r="E97" s="202" t="s">
        <v>91</v>
      </c>
      <c r="F97" s="202"/>
      <c r="G97" s="202"/>
      <c r="H97" s="202"/>
      <c r="I97" s="202"/>
      <c r="J97" s="10"/>
      <c r="K97" s="202" t="s">
        <v>92</v>
      </c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3">
        <f>'D.1.4.8 - Sadové úpravy '!J32</f>
        <v>0</v>
      </c>
      <c r="AH97" s="204"/>
      <c r="AI97" s="204"/>
      <c r="AJ97" s="204"/>
      <c r="AK97" s="204"/>
      <c r="AL97" s="204"/>
      <c r="AM97" s="204"/>
      <c r="AN97" s="203">
        <f>SUM(AG97,AT97)</f>
        <v>0</v>
      </c>
      <c r="AO97" s="204"/>
      <c r="AP97" s="204"/>
      <c r="AQ97" s="87" t="s">
        <v>89</v>
      </c>
      <c r="AR97" s="49"/>
      <c r="AS97" s="88">
        <v>0</v>
      </c>
      <c r="AT97" s="89">
        <f>ROUND(SUM(AV97:AW97),2)</f>
        <v>0</v>
      </c>
      <c r="AU97" s="90">
        <f>'D.1.4.8 - Sadové úpravy '!P121</f>
        <v>0</v>
      </c>
      <c r="AV97" s="89">
        <f>'D.1.4.8 - Sadové úpravy '!J35</f>
        <v>0</v>
      </c>
      <c r="AW97" s="89">
        <f>'D.1.4.8 - Sadové úpravy '!J36</f>
        <v>0</v>
      </c>
      <c r="AX97" s="89">
        <f>'D.1.4.8 - Sadové úpravy '!J37</f>
        <v>0</v>
      </c>
      <c r="AY97" s="89">
        <f>'D.1.4.8 - Sadové úpravy '!J38</f>
        <v>0</v>
      </c>
      <c r="AZ97" s="89">
        <f>'D.1.4.8 - Sadové úpravy '!F35</f>
        <v>0</v>
      </c>
      <c r="BA97" s="89">
        <f>'D.1.4.8 - Sadové úpravy '!F36</f>
        <v>0</v>
      </c>
      <c r="BB97" s="89">
        <f>'D.1.4.8 - Sadové úpravy '!F37</f>
        <v>0</v>
      </c>
      <c r="BC97" s="89">
        <f>'D.1.4.8 - Sadové úpravy '!F38</f>
        <v>0</v>
      </c>
      <c r="BD97" s="91">
        <f>'D.1.4.8 - Sadové úpravy '!F39</f>
        <v>0</v>
      </c>
      <c r="BT97" s="24" t="s">
        <v>85</v>
      </c>
      <c r="BV97" s="24" t="s">
        <v>80</v>
      </c>
      <c r="BW97" s="24" t="s">
        <v>93</v>
      </c>
      <c r="BX97" s="24" t="s">
        <v>84</v>
      </c>
      <c r="CL97" s="24" t="s">
        <v>16</v>
      </c>
    </row>
    <row r="98" spans="1:90" s="2" customFormat="1" ht="30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1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  <row r="99" spans="1:90" s="2" customFormat="1" ht="6.95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  <c r="AG99" s="46"/>
      <c r="AH99" s="46"/>
      <c r="AI99" s="46"/>
      <c r="AJ99" s="46"/>
      <c r="AK99" s="46"/>
      <c r="AL99" s="46"/>
      <c r="AM99" s="46"/>
      <c r="AN99" s="46"/>
      <c r="AO99" s="46"/>
      <c r="AP99" s="46"/>
      <c r="AQ99" s="46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</sheetData>
  <mergeCells count="48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1 - Architektonicko-s...'!C2" display="/" xr:uid="{00000000-0004-0000-0000-000000000000}"/>
    <hyperlink ref="A97" location="'D.1.4.8 - Sadové úpravy '!C2" display="/" xr:uid="{00000000-0004-0000-0000-000001000000}"/>
  </hyperlinks>
  <pageMargins left="0.39370078740157483" right="0.39370078740157483" top="0.78740157480314965" bottom="0.78740157480314965" header="0" footer="0"/>
  <pageSetup paperSize="9" fitToHeight="100" orientation="landscape" blackAndWhite="1" r:id="rId1"/>
  <headerFooter>
    <oddFooter>&amp;LSO-06&amp;CStrana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8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7" t="s">
        <v>90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94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25" t="str">
        <f>'Rekapitulace stavby'!K6</f>
        <v>STAVEBNÍ ÚPRAVY ZPEVNĚNÝCH PLOCH AREÁLU FBI, SO-06</v>
      </c>
      <c r="F7" s="227"/>
      <c r="G7" s="227"/>
      <c r="H7" s="227"/>
      <c r="L7" s="20"/>
    </row>
    <row r="8" spans="1:46" s="1" customFormat="1" ht="12" customHeight="1">
      <c r="B8" s="20"/>
      <c r="D8" s="26" t="s">
        <v>95</v>
      </c>
      <c r="L8" s="20"/>
    </row>
    <row r="9" spans="1:46" s="2" customFormat="1" ht="16.5" customHeight="1">
      <c r="A9" s="30"/>
      <c r="B9" s="31"/>
      <c r="C9" s="30"/>
      <c r="D9" s="30"/>
      <c r="E9" s="225" t="s">
        <v>252</v>
      </c>
      <c r="F9" s="226"/>
      <c r="G9" s="226"/>
      <c r="H9" s="22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6" t="s">
        <v>96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16" t="s">
        <v>97</v>
      </c>
      <c r="F11" s="226"/>
      <c r="G11" s="226"/>
      <c r="H11" s="22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6" t="s">
        <v>15</v>
      </c>
      <c r="E13" s="30"/>
      <c r="F13" s="24" t="s">
        <v>16</v>
      </c>
      <c r="G13" s="30"/>
      <c r="H13" s="30"/>
      <c r="I13" s="26" t="s">
        <v>17</v>
      </c>
      <c r="J13" s="24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6" t="s">
        <v>19</v>
      </c>
      <c r="E14" s="30"/>
      <c r="F14" s="24" t="s">
        <v>20</v>
      </c>
      <c r="G14" s="30"/>
      <c r="H14" s="30"/>
      <c r="I14" s="26" t="s">
        <v>21</v>
      </c>
      <c r="J14" s="53">
        <f>'Rekapitulace stavby'!AN8</f>
        <v>44074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6" t="s">
        <v>26</v>
      </c>
      <c r="E16" s="30"/>
      <c r="F16" s="30"/>
      <c r="G16" s="30"/>
      <c r="H16" s="30"/>
      <c r="I16" s="26" t="s">
        <v>27</v>
      </c>
      <c r="J16" s="24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4" t="s">
        <v>28</v>
      </c>
      <c r="F17" s="30"/>
      <c r="G17" s="30"/>
      <c r="H17" s="30"/>
      <c r="I17" s="26" t="s">
        <v>29</v>
      </c>
      <c r="J17" s="24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6" t="s">
        <v>30</v>
      </c>
      <c r="E19" s="30"/>
      <c r="F19" s="30"/>
      <c r="G19" s="30"/>
      <c r="H19" s="30"/>
      <c r="I19" s="26" t="s">
        <v>27</v>
      </c>
      <c r="J19" s="24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4" t="s">
        <v>31</v>
      </c>
      <c r="F20" s="30"/>
      <c r="G20" s="30"/>
      <c r="H20" s="30"/>
      <c r="I20" s="26" t="s">
        <v>29</v>
      </c>
      <c r="J20" s="24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6" t="s">
        <v>32</v>
      </c>
      <c r="E22" s="30"/>
      <c r="F22" s="30"/>
      <c r="G22" s="30"/>
      <c r="H22" s="30"/>
      <c r="I22" s="26" t="s">
        <v>27</v>
      </c>
      <c r="J22" s="24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4" t="s">
        <v>33</v>
      </c>
      <c r="F23" s="30"/>
      <c r="G23" s="30"/>
      <c r="H23" s="30"/>
      <c r="I23" s="26" t="s">
        <v>29</v>
      </c>
      <c r="J23" s="24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6" t="s">
        <v>35</v>
      </c>
      <c r="E25" s="30"/>
      <c r="F25" s="30"/>
      <c r="G25" s="30"/>
      <c r="H25" s="30"/>
      <c r="I25" s="26" t="s">
        <v>27</v>
      </c>
      <c r="J25" s="24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4" t="str">
        <f>IF('Rekapitulace stavby'!E20="","",'Rekapitulace stavby'!E20)</f>
        <v xml:space="preserve"> </v>
      </c>
      <c r="F26" s="30"/>
      <c r="G26" s="30"/>
      <c r="H26" s="30"/>
      <c r="I26" s="26" t="s">
        <v>29</v>
      </c>
      <c r="J26" s="24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6" t="s">
        <v>36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83.25" customHeight="1">
      <c r="A29" s="94"/>
      <c r="B29" s="95"/>
      <c r="C29" s="94"/>
      <c r="D29" s="94"/>
      <c r="E29" s="198" t="s">
        <v>37</v>
      </c>
      <c r="F29" s="198"/>
      <c r="G29" s="198"/>
      <c r="H29" s="198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97" t="s">
        <v>38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40</v>
      </c>
      <c r="G34" s="30"/>
      <c r="H34" s="30"/>
      <c r="I34" s="34" t="s">
        <v>39</v>
      </c>
      <c r="J34" s="34" t="s">
        <v>41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8" t="s">
        <v>42</v>
      </c>
      <c r="E35" s="26" t="s">
        <v>43</v>
      </c>
      <c r="F35" s="99">
        <f>ROUND((SUM(BE130:BE185)),  2)</f>
        <v>0</v>
      </c>
      <c r="G35" s="30"/>
      <c r="H35" s="30"/>
      <c r="I35" s="100">
        <v>0.21</v>
      </c>
      <c r="J35" s="99">
        <f>ROUND(((SUM(BE130:BE185))*I35),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6" t="s">
        <v>44</v>
      </c>
      <c r="F36" s="99">
        <f>ROUND((SUM(BF130:BF185)),  2)</f>
        <v>0</v>
      </c>
      <c r="G36" s="30"/>
      <c r="H36" s="30"/>
      <c r="I36" s="100">
        <v>0.15</v>
      </c>
      <c r="J36" s="99">
        <f>ROUND(((SUM(BF130:BF185))*I36),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6" t="s">
        <v>45</v>
      </c>
      <c r="F37" s="99">
        <f>ROUND((SUM(BG130:BG185)),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6" t="s">
        <v>46</v>
      </c>
      <c r="F38" s="99">
        <f>ROUND((SUM(BH130:BH185)),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6" t="s">
        <v>47</v>
      </c>
      <c r="F39" s="99">
        <f>ROUND((SUM(BI130:BI185)),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02" t="s">
        <v>48</v>
      </c>
      <c r="E41" s="58"/>
      <c r="F41" s="58"/>
      <c r="G41" s="103" t="s">
        <v>49</v>
      </c>
      <c r="H41" s="104" t="s">
        <v>50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0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40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0"/>
      <c r="B61" s="31"/>
      <c r="C61" s="30"/>
      <c r="D61" s="43" t="s">
        <v>53</v>
      </c>
      <c r="E61" s="33"/>
      <c r="F61" s="107" t="s">
        <v>54</v>
      </c>
      <c r="G61" s="43" t="s">
        <v>53</v>
      </c>
      <c r="H61" s="33"/>
      <c r="I61" s="33"/>
      <c r="J61" s="108" t="s">
        <v>54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0"/>
      <c r="B65" s="31"/>
      <c r="C65" s="30"/>
      <c r="D65" s="41" t="s">
        <v>55</v>
      </c>
      <c r="E65" s="44"/>
      <c r="F65" s="44"/>
      <c r="G65" s="41" t="s">
        <v>56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0"/>
      <c r="B76" s="31"/>
      <c r="C76" s="30"/>
      <c r="D76" s="43" t="s">
        <v>53</v>
      </c>
      <c r="E76" s="33"/>
      <c r="F76" s="107" t="s">
        <v>54</v>
      </c>
      <c r="G76" s="43" t="s">
        <v>53</v>
      </c>
      <c r="H76" s="33"/>
      <c r="I76" s="33"/>
      <c r="J76" s="108" t="s">
        <v>54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1" t="s">
        <v>98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25" t="str">
        <f>E7</f>
        <v>STAVEBNÍ ÚPRAVY ZPEVNĚNÝCH PLOCH AREÁLU FBI, SO-06</v>
      </c>
      <c r="F85" s="227"/>
      <c r="G85" s="227"/>
      <c r="H85" s="22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0"/>
      <c r="C86" s="26" t="s">
        <v>95</v>
      </c>
      <c r="L86" s="20"/>
    </row>
    <row r="87" spans="1:31" s="2" customFormat="1" ht="16.5" customHeight="1">
      <c r="A87" s="30"/>
      <c r="B87" s="31"/>
      <c r="C87" s="30"/>
      <c r="D87" s="30"/>
      <c r="E87" s="225" t="s">
        <v>252</v>
      </c>
      <c r="F87" s="226"/>
      <c r="G87" s="226"/>
      <c r="H87" s="22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96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16" t="str">
        <f>E11</f>
        <v xml:space="preserve">D.1.1 - Architektonicko-stavební řešení </v>
      </c>
      <c r="F89" s="226"/>
      <c r="G89" s="226"/>
      <c r="H89" s="22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19</v>
      </c>
      <c r="D91" s="30"/>
      <c r="E91" s="30"/>
      <c r="F91" s="24" t="str">
        <f>F14</f>
        <v xml:space="preserve"> </v>
      </c>
      <c r="G91" s="30"/>
      <c r="H91" s="30"/>
      <c r="I91" s="26" t="s">
        <v>21</v>
      </c>
      <c r="J91" s="53">
        <f>IF(J14="","",J14)</f>
        <v>44074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26</v>
      </c>
      <c r="D93" s="30"/>
      <c r="E93" s="30"/>
      <c r="F93" s="24" t="str">
        <f>E17</f>
        <v>VŠB-TU Ostrava</v>
      </c>
      <c r="G93" s="30"/>
      <c r="H93" s="30"/>
      <c r="I93" s="26" t="s">
        <v>32</v>
      </c>
      <c r="J93" s="28" t="str">
        <f>E23</f>
        <v>MARPO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0"/>
      <c r="E94" s="30"/>
      <c r="F94" s="24" t="str">
        <f>IF(E20="","",E20)</f>
        <v>MARPO s.r.o., 28. října 66/201, Ostrava</v>
      </c>
      <c r="G94" s="30"/>
      <c r="H94" s="30"/>
      <c r="I94" s="26" t="s">
        <v>35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09" t="s">
        <v>99</v>
      </c>
      <c r="D96" s="101"/>
      <c r="E96" s="101"/>
      <c r="F96" s="101"/>
      <c r="G96" s="101"/>
      <c r="H96" s="101"/>
      <c r="I96" s="101"/>
      <c r="J96" s="110" t="s">
        <v>100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1" t="s">
        <v>101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7" t="s">
        <v>102</v>
      </c>
    </row>
    <row r="99" spans="1:47" s="9" customFormat="1" ht="24.95" customHeight="1">
      <c r="B99" s="112"/>
      <c r="D99" s="113" t="s">
        <v>103</v>
      </c>
      <c r="E99" s="114"/>
      <c r="F99" s="114"/>
      <c r="G99" s="114"/>
      <c r="H99" s="114"/>
      <c r="I99" s="114"/>
      <c r="J99" s="115">
        <f>J131</f>
        <v>0</v>
      </c>
      <c r="L99" s="112"/>
    </row>
    <row r="100" spans="1:47" s="10" customFormat="1" ht="19.899999999999999" customHeight="1">
      <c r="B100" s="116"/>
      <c r="D100" s="117" t="s">
        <v>104</v>
      </c>
      <c r="E100" s="118"/>
      <c r="F100" s="118"/>
      <c r="G100" s="118"/>
      <c r="H100" s="118"/>
      <c r="I100" s="118"/>
      <c r="J100" s="119">
        <f>J132</f>
        <v>0</v>
      </c>
      <c r="L100" s="116"/>
    </row>
    <row r="101" spans="1:47" s="10" customFormat="1" ht="19.899999999999999" customHeight="1">
      <c r="B101" s="116"/>
      <c r="D101" s="117" t="s">
        <v>105</v>
      </c>
      <c r="E101" s="118"/>
      <c r="F101" s="118"/>
      <c r="G101" s="118"/>
      <c r="H101" s="118"/>
      <c r="I101" s="118"/>
      <c r="J101" s="119">
        <f>J144</f>
        <v>0</v>
      </c>
      <c r="L101" s="116"/>
    </row>
    <row r="102" spans="1:47" s="10" customFormat="1" ht="19.899999999999999" customHeight="1">
      <c r="B102" s="116"/>
      <c r="D102" s="117" t="s">
        <v>106</v>
      </c>
      <c r="E102" s="118"/>
      <c r="F102" s="118"/>
      <c r="G102" s="118"/>
      <c r="H102" s="118"/>
      <c r="I102" s="118"/>
      <c r="J102" s="119">
        <f>J148</f>
        <v>0</v>
      </c>
      <c r="L102" s="116"/>
    </row>
    <row r="103" spans="1:47" s="10" customFormat="1" ht="19.899999999999999" customHeight="1">
      <c r="B103" s="116"/>
      <c r="D103" s="117" t="s">
        <v>107</v>
      </c>
      <c r="E103" s="118"/>
      <c r="F103" s="118"/>
      <c r="G103" s="118"/>
      <c r="H103" s="118"/>
      <c r="I103" s="118"/>
      <c r="J103" s="119">
        <f>J161</f>
        <v>0</v>
      </c>
      <c r="L103" s="116"/>
    </row>
    <row r="104" spans="1:47" s="10" customFormat="1" ht="19.899999999999999" customHeight="1">
      <c r="B104" s="116"/>
      <c r="D104" s="117" t="s">
        <v>108</v>
      </c>
      <c r="E104" s="118"/>
      <c r="F104" s="118"/>
      <c r="G104" s="118"/>
      <c r="H104" s="118"/>
      <c r="I104" s="118"/>
      <c r="J104" s="119">
        <f>J168</f>
        <v>0</v>
      </c>
      <c r="L104" s="116"/>
    </row>
    <row r="105" spans="1:47" s="9" customFormat="1" ht="24.95" customHeight="1">
      <c r="B105" s="112"/>
      <c r="D105" s="113" t="s">
        <v>109</v>
      </c>
      <c r="E105" s="114"/>
      <c r="F105" s="114"/>
      <c r="G105" s="114"/>
      <c r="H105" s="114"/>
      <c r="I105" s="114"/>
      <c r="J105" s="115">
        <f>J170</f>
        <v>0</v>
      </c>
      <c r="L105" s="112"/>
    </row>
    <row r="106" spans="1:47" s="10" customFormat="1" ht="19.899999999999999" customHeight="1">
      <c r="B106" s="116"/>
      <c r="D106" s="117" t="s">
        <v>110</v>
      </c>
      <c r="E106" s="118"/>
      <c r="F106" s="118"/>
      <c r="G106" s="118"/>
      <c r="H106" s="118"/>
      <c r="I106" s="118"/>
      <c r="J106" s="119">
        <f>J171</f>
        <v>0</v>
      </c>
      <c r="L106" s="116"/>
    </row>
    <row r="107" spans="1:47" s="9" customFormat="1" ht="24.95" customHeight="1">
      <c r="B107" s="112"/>
      <c r="D107" s="113" t="s">
        <v>111</v>
      </c>
      <c r="E107" s="114"/>
      <c r="F107" s="114"/>
      <c r="G107" s="114"/>
      <c r="H107" s="114"/>
      <c r="I107" s="114"/>
      <c r="J107" s="115">
        <f>J176</f>
        <v>0</v>
      </c>
      <c r="L107" s="112"/>
    </row>
    <row r="108" spans="1:47" s="10" customFormat="1" ht="19.899999999999999" customHeight="1">
      <c r="B108" s="116"/>
      <c r="D108" s="117" t="s">
        <v>112</v>
      </c>
      <c r="E108" s="118"/>
      <c r="F108" s="118"/>
      <c r="G108" s="118"/>
      <c r="H108" s="118"/>
      <c r="I108" s="118"/>
      <c r="J108" s="119">
        <f>J177</f>
        <v>0</v>
      </c>
      <c r="L108" s="116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1" t="s">
        <v>113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6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25" t="str">
        <f>E7</f>
        <v>STAVEBNÍ ÚPRAVY ZPEVNĚNÝCH PLOCH AREÁLU FBI, SO-06</v>
      </c>
      <c r="F118" s="227"/>
      <c r="G118" s="227"/>
      <c r="H118" s="227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0"/>
      <c r="C119" s="26" t="s">
        <v>95</v>
      </c>
      <c r="L119" s="20"/>
    </row>
    <row r="120" spans="1:31" s="2" customFormat="1" ht="16.5" customHeight="1">
      <c r="A120" s="30"/>
      <c r="B120" s="31"/>
      <c r="C120" s="30"/>
      <c r="D120" s="30"/>
      <c r="E120" s="225" t="s">
        <v>252</v>
      </c>
      <c r="F120" s="226"/>
      <c r="G120" s="226"/>
      <c r="H120" s="226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6" t="s">
        <v>96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16" t="str">
        <f>E11</f>
        <v xml:space="preserve">D.1.1 - Architektonicko-stavební řešení </v>
      </c>
      <c r="F122" s="226"/>
      <c r="G122" s="226"/>
      <c r="H122" s="226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6" t="s">
        <v>19</v>
      </c>
      <c r="D124" s="30"/>
      <c r="E124" s="30"/>
      <c r="F124" s="24" t="str">
        <f>F14</f>
        <v xml:space="preserve"> </v>
      </c>
      <c r="G124" s="30"/>
      <c r="H124" s="30"/>
      <c r="I124" s="26" t="s">
        <v>21</v>
      </c>
      <c r="J124" s="53">
        <f>IF(J14="","",J14)</f>
        <v>44074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6" t="s">
        <v>26</v>
      </c>
      <c r="D126" s="30"/>
      <c r="E126" s="30"/>
      <c r="F126" s="24" t="str">
        <f>E17</f>
        <v>VŠB-TU Ostrava</v>
      </c>
      <c r="G126" s="30"/>
      <c r="H126" s="30"/>
      <c r="I126" s="26" t="s">
        <v>32</v>
      </c>
      <c r="J126" s="28" t="str">
        <f>E23</f>
        <v>MARPO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6" t="s">
        <v>30</v>
      </c>
      <c r="D127" s="30"/>
      <c r="E127" s="30"/>
      <c r="F127" s="24" t="str">
        <f>IF(E20="","",E20)</f>
        <v>MARPO s.r.o., 28. října 66/201, Ostrava</v>
      </c>
      <c r="G127" s="30"/>
      <c r="H127" s="30"/>
      <c r="I127" s="26" t="s">
        <v>35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0"/>
      <c r="B129" s="121"/>
      <c r="C129" s="122" t="s">
        <v>114</v>
      </c>
      <c r="D129" s="123" t="s">
        <v>63</v>
      </c>
      <c r="E129" s="123" t="s">
        <v>59</v>
      </c>
      <c r="F129" s="123" t="s">
        <v>60</v>
      </c>
      <c r="G129" s="123" t="s">
        <v>115</v>
      </c>
      <c r="H129" s="123" t="s">
        <v>116</v>
      </c>
      <c r="I129" s="123" t="s">
        <v>117</v>
      </c>
      <c r="J129" s="123" t="s">
        <v>100</v>
      </c>
      <c r="K129" s="124" t="s">
        <v>118</v>
      </c>
      <c r="L129" s="125"/>
      <c r="M129" s="60" t="s">
        <v>1</v>
      </c>
      <c r="N129" s="61" t="s">
        <v>42</v>
      </c>
      <c r="O129" s="61" t="s">
        <v>119</v>
      </c>
      <c r="P129" s="61" t="s">
        <v>120</v>
      </c>
      <c r="Q129" s="61" t="s">
        <v>121</v>
      </c>
      <c r="R129" s="61" t="s">
        <v>122</v>
      </c>
      <c r="S129" s="61" t="s">
        <v>123</v>
      </c>
      <c r="T129" s="62" t="s">
        <v>124</v>
      </c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</row>
    <row r="130" spans="1:65" s="2" customFormat="1" ht="22.9" customHeight="1">
      <c r="A130" s="30"/>
      <c r="B130" s="31"/>
      <c r="C130" s="67" t="s">
        <v>125</v>
      </c>
      <c r="D130" s="30"/>
      <c r="E130" s="30"/>
      <c r="F130" s="30"/>
      <c r="G130" s="30"/>
      <c r="H130" s="30"/>
      <c r="I130" s="30"/>
      <c r="J130" s="126">
        <f>BK130</f>
        <v>0</v>
      </c>
      <c r="K130" s="30"/>
      <c r="L130" s="31"/>
      <c r="M130" s="63"/>
      <c r="N130" s="54"/>
      <c r="O130" s="64"/>
      <c r="P130" s="127">
        <f>P131+P170+P176</f>
        <v>314.96320800000001</v>
      </c>
      <c r="Q130" s="64"/>
      <c r="R130" s="127">
        <f>R131+R170+R176</f>
        <v>13.13641148</v>
      </c>
      <c r="S130" s="64"/>
      <c r="T130" s="128">
        <f>T131+T170+T176</f>
        <v>31.160424799999998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7" t="s">
        <v>77</v>
      </c>
      <c r="AU130" s="17" t="s">
        <v>102</v>
      </c>
      <c r="BK130" s="129">
        <f>BK131+BK170+BK176</f>
        <v>0</v>
      </c>
    </row>
    <row r="131" spans="1:65" s="12" customFormat="1" ht="25.9" customHeight="1">
      <c r="B131" s="130"/>
      <c r="D131" s="131" t="s">
        <v>77</v>
      </c>
      <c r="E131" s="132" t="s">
        <v>126</v>
      </c>
      <c r="F131" s="132" t="s">
        <v>127</v>
      </c>
      <c r="J131" s="133">
        <f>BK131</f>
        <v>0</v>
      </c>
      <c r="L131" s="130"/>
      <c r="M131" s="134"/>
      <c r="N131" s="135"/>
      <c r="O131" s="135"/>
      <c r="P131" s="136">
        <f>P132+P144+P148+P161+P168</f>
        <v>314.96320800000001</v>
      </c>
      <c r="Q131" s="135"/>
      <c r="R131" s="136">
        <f>R132+R144+R148+R161+R168</f>
        <v>13.13641148</v>
      </c>
      <c r="S131" s="135"/>
      <c r="T131" s="137">
        <f>T132+T144+T148+T161+T168</f>
        <v>31.160424799999998</v>
      </c>
      <c r="AR131" s="131" t="s">
        <v>83</v>
      </c>
      <c r="AT131" s="138" t="s">
        <v>77</v>
      </c>
      <c r="AU131" s="138" t="s">
        <v>78</v>
      </c>
      <c r="AY131" s="131" t="s">
        <v>128</v>
      </c>
      <c r="BK131" s="139">
        <f>BK132+BK144+BK148+BK161+BK168</f>
        <v>0</v>
      </c>
    </row>
    <row r="132" spans="1:65" s="12" customFormat="1" ht="22.9" customHeight="1">
      <c r="B132" s="130"/>
      <c r="D132" s="131" t="s">
        <v>77</v>
      </c>
      <c r="E132" s="140" t="s">
        <v>83</v>
      </c>
      <c r="F132" s="140" t="s">
        <v>129</v>
      </c>
      <c r="J132" s="141">
        <f>BK132</f>
        <v>0</v>
      </c>
      <c r="L132" s="130"/>
      <c r="M132" s="134"/>
      <c r="N132" s="135"/>
      <c r="O132" s="135"/>
      <c r="P132" s="136">
        <f>SUM(P133:P143)</f>
        <v>56.717212000000011</v>
      </c>
      <c r="Q132" s="135"/>
      <c r="R132" s="136">
        <f>SUM(R133:R143)</f>
        <v>0</v>
      </c>
      <c r="S132" s="135"/>
      <c r="T132" s="137">
        <f>SUM(T133:T143)</f>
        <v>0</v>
      </c>
      <c r="AR132" s="131" t="s">
        <v>83</v>
      </c>
      <c r="AT132" s="138" t="s">
        <v>77</v>
      </c>
      <c r="AU132" s="138" t="s">
        <v>83</v>
      </c>
      <c r="AY132" s="131" t="s">
        <v>128</v>
      </c>
      <c r="BK132" s="139">
        <f>SUM(BK133:BK143)</f>
        <v>0</v>
      </c>
    </row>
    <row r="133" spans="1:65" s="2" customFormat="1" ht="16.5" customHeight="1">
      <c r="A133" s="30"/>
      <c r="B133" s="142"/>
      <c r="C133" s="143" t="s">
        <v>83</v>
      </c>
      <c r="D133" s="143" t="s">
        <v>130</v>
      </c>
      <c r="E133" s="144" t="s">
        <v>131</v>
      </c>
      <c r="F133" s="145" t="s">
        <v>132</v>
      </c>
      <c r="G133" s="146" t="s">
        <v>133</v>
      </c>
      <c r="H133" s="147">
        <v>82.4</v>
      </c>
      <c r="I133" s="148"/>
      <c r="J133" s="148">
        <f>ROUND(I133*H133,2)</f>
        <v>0</v>
      </c>
      <c r="K133" s="145" t="s">
        <v>134</v>
      </c>
      <c r="L133" s="31"/>
      <c r="M133" s="149" t="s">
        <v>1</v>
      </c>
      <c r="N133" s="150" t="s">
        <v>43</v>
      </c>
      <c r="O133" s="151">
        <v>0.67800000000000005</v>
      </c>
      <c r="P133" s="151">
        <f>O133*H133</f>
        <v>55.867200000000011</v>
      </c>
      <c r="Q133" s="151">
        <v>0</v>
      </c>
      <c r="R133" s="151">
        <f>Q133*H133</f>
        <v>0</v>
      </c>
      <c r="S133" s="151">
        <v>0</v>
      </c>
      <c r="T133" s="15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3" t="s">
        <v>135</v>
      </c>
      <c r="AT133" s="153" t="s">
        <v>130</v>
      </c>
      <c r="AU133" s="153" t="s">
        <v>85</v>
      </c>
      <c r="AY133" s="17" t="s">
        <v>128</v>
      </c>
      <c r="BE133" s="154">
        <f>IF(N133="základní",J133,0)</f>
        <v>0</v>
      </c>
      <c r="BF133" s="154">
        <f>IF(N133="snížená",J133,0)</f>
        <v>0</v>
      </c>
      <c r="BG133" s="154">
        <f>IF(N133="zákl. přenesená",J133,0)</f>
        <v>0</v>
      </c>
      <c r="BH133" s="154">
        <f>IF(N133="sníž. přenesená",J133,0)</f>
        <v>0</v>
      </c>
      <c r="BI133" s="154">
        <f>IF(N133="nulová",J133,0)</f>
        <v>0</v>
      </c>
      <c r="BJ133" s="17" t="s">
        <v>83</v>
      </c>
      <c r="BK133" s="154">
        <f>ROUND(I133*H133,2)</f>
        <v>0</v>
      </c>
      <c r="BL133" s="17" t="s">
        <v>135</v>
      </c>
      <c r="BM133" s="153" t="s">
        <v>136</v>
      </c>
    </row>
    <row r="134" spans="1:65" s="13" customFormat="1">
      <c r="B134" s="155"/>
      <c r="D134" s="156" t="s">
        <v>137</v>
      </c>
      <c r="E134" s="157" t="s">
        <v>1</v>
      </c>
      <c r="F134" s="158" t="s">
        <v>138</v>
      </c>
      <c r="H134" s="159">
        <v>82.4</v>
      </c>
      <c r="L134" s="155"/>
      <c r="M134" s="160"/>
      <c r="N134" s="161"/>
      <c r="O134" s="161"/>
      <c r="P134" s="161"/>
      <c r="Q134" s="161"/>
      <c r="R134" s="161"/>
      <c r="S134" s="161"/>
      <c r="T134" s="162"/>
      <c r="AT134" s="157" t="s">
        <v>137</v>
      </c>
      <c r="AU134" s="157" t="s">
        <v>85</v>
      </c>
      <c r="AV134" s="13" t="s">
        <v>85</v>
      </c>
      <c r="AW134" s="13" t="s">
        <v>34</v>
      </c>
      <c r="AX134" s="13" t="s">
        <v>78</v>
      </c>
      <c r="AY134" s="157" t="s">
        <v>128</v>
      </c>
    </row>
    <row r="135" spans="1:65" s="14" customFormat="1">
      <c r="B135" s="163"/>
      <c r="D135" s="156" t="s">
        <v>137</v>
      </c>
      <c r="E135" s="164" t="s">
        <v>1</v>
      </c>
      <c r="F135" s="165" t="s">
        <v>139</v>
      </c>
      <c r="H135" s="166">
        <v>82.4</v>
      </c>
      <c r="L135" s="163"/>
      <c r="M135" s="167"/>
      <c r="N135" s="168"/>
      <c r="O135" s="168"/>
      <c r="P135" s="168"/>
      <c r="Q135" s="168"/>
      <c r="R135" s="168"/>
      <c r="S135" s="168"/>
      <c r="T135" s="169"/>
      <c r="AT135" s="164" t="s">
        <v>137</v>
      </c>
      <c r="AU135" s="164" t="s">
        <v>85</v>
      </c>
      <c r="AV135" s="14" t="s">
        <v>135</v>
      </c>
      <c r="AW135" s="14" t="s">
        <v>34</v>
      </c>
      <c r="AX135" s="14" t="s">
        <v>83</v>
      </c>
      <c r="AY135" s="164" t="s">
        <v>128</v>
      </c>
    </row>
    <row r="136" spans="1:65" s="2" customFormat="1" ht="16.5" customHeight="1">
      <c r="A136" s="30"/>
      <c r="B136" s="142"/>
      <c r="C136" s="143" t="s">
        <v>85</v>
      </c>
      <c r="D136" s="143" t="s">
        <v>130</v>
      </c>
      <c r="E136" s="144" t="s">
        <v>140</v>
      </c>
      <c r="F136" s="145" t="s">
        <v>141</v>
      </c>
      <c r="G136" s="146" t="s">
        <v>142</v>
      </c>
      <c r="H136" s="147">
        <v>5.8220000000000001</v>
      </c>
      <c r="I136" s="148"/>
      <c r="J136" s="148">
        <f>ROUND(I136*H136,2)</f>
        <v>0</v>
      </c>
      <c r="K136" s="145" t="s">
        <v>134</v>
      </c>
      <c r="L136" s="31"/>
      <c r="M136" s="149" t="s">
        <v>1</v>
      </c>
      <c r="N136" s="150" t="s">
        <v>43</v>
      </c>
      <c r="O136" s="151">
        <v>8.6999999999999994E-2</v>
      </c>
      <c r="P136" s="151">
        <f>O136*H136</f>
        <v>0.50651400000000002</v>
      </c>
      <c r="Q136" s="151">
        <v>0</v>
      </c>
      <c r="R136" s="151">
        <f>Q136*H136</f>
        <v>0</v>
      </c>
      <c r="S136" s="151">
        <v>0</v>
      </c>
      <c r="T136" s="15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3" t="s">
        <v>135</v>
      </c>
      <c r="AT136" s="153" t="s">
        <v>130</v>
      </c>
      <c r="AU136" s="153" t="s">
        <v>85</v>
      </c>
      <c r="AY136" s="17" t="s">
        <v>128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7" t="s">
        <v>83</v>
      </c>
      <c r="BK136" s="154">
        <f>ROUND(I136*H136,2)</f>
        <v>0</v>
      </c>
      <c r="BL136" s="17" t="s">
        <v>135</v>
      </c>
      <c r="BM136" s="153" t="s">
        <v>143</v>
      </c>
    </row>
    <row r="137" spans="1:65" s="13" customFormat="1">
      <c r="B137" s="155"/>
      <c r="D137" s="156" t="s">
        <v>137</v>
      </c>
      <c r="E137" s="157" t="s">
        <v>1</v>
      </c>
      <c r="F137" s="158" t="s">
        <v>144</v>
      </c>
      <c r="H137" s="159">
        <v>5.8220000000000001</v>
      </c>
      <c r="L137" s="155"/>
      <c r="M137" s="160"/>
      <c r="N137" s="161"/>
      <c r="O137" s="161"/>
      <c r="P137" s="161"/>
      <c r="Q137" s="161"/>
      <c r="R137" s="161"/>
      <c r="S137" s="161"/>
      <c r="T137" s="162"/>
      <c r="AT137" s="157" t="s">
        <v>137</v>
      </c>
      <c r="AU137" s="157" t="s">
        <v>85</v>
      </c>
      <c r="AV137" s="13" t="s">
        <v>85</v>
      </c>
      <c r="AW137" s="13" t="s">
        <v>34</v>
      </c>
      <c r="AX137" s="13" t="s">
        <v>78</v>
      </c>
      <c r="AY137" s="157" t="s">
        <v>128</v>
      </c>
    </row>
    <row r="138" spans="1:65" s="14" customFormat="1">
      <c r="B138" s="163"/>
      <c r="D138" s="156" t="s">
        <v>137</v>
      </c>
      <c r="E138" s="164" t="s">
        <v>1</v>
      </c>
      <c r="F138" s="165" t="s">
        <v>139</v>
      </c>
      <c r="H138" s="166">
        <v>5.8220000000000001</v>
      </c>
      <c r="L138" s="163"/>
      <c r="M138" s="167"/>
      <c r="N138" s="168"/>
      <c r="O138" s="168"/>
      <c r="P138" s="168"/>
      <c r="Q138" s="168"/>
      <c r="R138" s="168"/>
      <c r="S138" s="168"/>
      <c r="T138" s="169"/>
      <c r="AT138" s="164" t="s">
        <v>137</v>
      </c>
      <c r="AU138" s="164" t="s">
        <v>85</v>
      </c>
      <c r="AV138" s="14" t="s">
        <v>135</v>
      </c>
      <c r="AW138" s="14" t="s">
        <v>34</v>
      </c>
      <c r="AX138" s="14" t="s">
        <v>83</v>
      </c>
      <c r="AY138" s="164" t="s">
        <v>128</v>
      </c>
    </row>
    <row r="139" spans="1:65" s="2" customFormat="1" ht="21.75" customHeight="1">
      <c r="A139" s="30"/>
      <c r="B139" s="142"/>
      <c r="C139" s="143" t="s">
        <v>145</v>
      </c>
      <c r="D139" s="143" t="s">
        <v>130</v>
      </c>
      <c r="E139" s="144" t="s">
        <v>146</v>
      </c>
      <c r="F139" s="145" t="s">
        <v>147</v>
      </c>
      <c r="G139" s="146" t="s">
        <v>142</v>
      </c>
      <c r="H139" s="147">
        <v>58.22</v>
      </c>
      <c r="I139" s="148"/>
      <c r="J139" s="148">
        <f>ROUND(I139*H139,2)</f>
        <v>0</v>
      </c>
      <c r="K139" s="145" t="s">
        <v>134</v>
      </c>
      <c r="L139" s="31"/>
      <c r="M139" s="149" t="s">
        <v>1</v>
      </c>
      <c r="N139" s="150" t="s">
        <v>43</v>
      </c>
      <c r="O139" s="151">
        <v>5.0000000000000001E-3</v>
      </c>
      <c r="P139" s="151">
        <f>O139*H139</f>
        <v>0.29110000000000003</v>
      </c>
      <c r="Q139" s="151">
        <v>0</v>
      </c>
      <c r="R139" s="151">
        <f>Q139*H139</f>
        <v>0</v>
      </c>
      <c r="S139" s="151">
        <v>0</v>
      </c>
      <c r="T139" s="152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3" t="s">
        <v>135</v>
      </c>
      <c r="AT139" s="153" t="s">
        <v>130</v>
      </c>
      <c r="AU139" s="153" t="s">
        <v>85</v>
      </c>
      <c r="AY139" s="17" t="s">
        <v>128</v>
      </c>
      <c r="BE139" s="154">
        <f>IF(N139="základní",J139,0)</f>
        <v>0</v>
      </c>
      <c r="BF139" s="154">
        <f>IF(N139="snížená",J139,0)</f>
        <v>0</v>
      </c>
      <c r="BG139" s="154">
        <f>IF(N139="zákl. přenesená",J139,0)</f>
        <v>0</v>
      </c>
      <c r="BH139" s="154">
        <f>IF(N139="sníž. přenesená",J139,0)</f>
        <v>0</v>
      </c>
      <c r="BI139" s="154">
        <f>IF(N139="nulová",J139,0)</f>
        <v>0</v>
      </c>
      <c r="BJ139" s="17" t="s">
        <v>83</v>
      </c>
      <c r="BK139" s="154">
        <f>ROUND(I139*H139,2)</f>
        <v>0</v>
      </c>
      <c r="BL139" s="17" t="s">
        <v>135</v>
      </c>
      <c r="BM139" s="153" t="s">
        <v>148</v>
      </c>
    </row>
    <row r="140" spans="1:65" s="13" customFormat="1">
      <c r="B140" s="155"/>
      <c r="D140" s="156" t="s">
        <v>137</v>
      </c>
      <c r="F140" s="158" t="s">
        <v>149</v>
      </c>
      <c r="H140" s="159">
        <v>58.22</v>
      </c>
      <c r="L140" s="155"/>
      <c r="M140" s="160"/>
      <c r="N140" s="161"/>
      <c r="O140" s="161"/>
      <c r="P140" s="161"/>
      <c r="Q140" s="161"/>
      <c r="R140" s="161"/>
      <c r="S140" s="161"/>
      <c r="T140" s="162"/>
      <c r="AT140" s="157" t="s">
        <v>137</v>
      </c>
      <c r="AU140" s="157" t="s">
        <v>85</v>
      </c>
      <c r="AV140" s="13" t="s">
        <v>85</v>
      </c>
      <c r="AW140" s="13" t="s">
        <v>3</v>
      </c>
      <c r="AX140" s="13" t="s">
        <v>83</v>
      </c>
      <c r="AY140" s="157" t="s">
        <v>128</v>
      </c>
    </row>
    <row r="141" spans="1:65" s="2" customFormat="1" ht="16.5" customHeight="1">
      <c r="A141" s="30"/>
      <c r="B141" s="142"/>
      <c r="C141" s="143" t="s">
        <v>135</v>
      </c>
      <c r="D141" s="143" t="s">
        <v>130</v>
      </c>
      <c r="E141" s="144" t="s">
        <v>150</v>
      </c>
      <c r="F141" s="145" t="s">
        <v>151</v>
      </c>
      <c r="G141" s="146" t="s">
        <v>152</v>
      </c>
      <c r="H141" s="147">
        <v>10.48</v>
      </c>
      <c r="I141" s="148"/>
      <c r="J141" s="148">
        <f>ROUND(I141*H141,2)</f>
        <v>0</v>
      </c>
      <c r="K141" s="145" t="s">
        <v>134</v>
      </c>
      <c r="L141" s="31"/>
      <c r="M141" s="149" t="s">
        <v>1</v>
      </c>
      <c r="N141" s="150" t="s">
        <v>43</v>
      </c>
      <c r="O141" s="151">
        <v>0</v>
      </c>
      <c r="P141" s="151">
        <f>O141*H141</f>
        <v>0</v>
      </c>
      <c r="Q141" s="151">
        <v>0</v>
      </c>
      <c r="R141" s="151">
        <f>Q141*H141</f>
        <v>0</v>
      </c>
      <c r="S141" s="151">
        <v>0</v>
      </c>
      <c r="T141" s="15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3" t="s">
        <v>135</v>
      </c>
      <c r="AT141" s="153" t="s">
        <v>130</v>
      </c>
      <c r="AU141" s="153" t="s">
        <v>85</v>
      </c>
      <c r="AY141" s="17" t="s">
        <v>128</v>
      </c>
      <c r="BE141" s="154">
        <f>IF(N141="základní",J141,0)</f>
        <v>0</v>
      </c>
      <c r="BF141" s="154">
        <f>IF(N141="snížená",J141,0)</f>
        <v>0</v>
      </c>
      <c r="BG141" s="154">
        <f>IF(N141="zákl. přenesená",J141,0)</f>
        <v>0</v>
      </c>
      <c r="BH141" s="154">
        <f>IF(N141="sníž. přenesená",J141,0)</f>
        <v>0</v>
      </c>
      <c r="BI141" s="154">
        <f>IF(N141="nulová",J141,0)</f>
        <v>0</v>
      </c>
      <c r="BJ141" s="17" t="s">
        <v>83</v>
      </c>
      <c r="BK141" s="154">
        <f>ROUND(I141*H141,2)</f>
        <v>0</v>
      </c>
      <c r="BL141" s="17" t="s">
        <v>135</v>
      </c>
      <c r="BM141" s="153" t="s">
        <v>153</v>
      </c>
    </row>
    <row r="142" spans="1:65" s="13" customFormat="1">
      <c r="B142" s="155"/>
      <c r="D142" s="156" t="s">
        <v>137</v>
      </c>
      <c r="F142" s="158" t="s">
        <v>154</v>
      </c>
      <c r="H142" s="159">
        <v>10.48</v>
      </c>
      <c r="L142" s="155"/>
      <c r="M142" s="160"/>
      <c r="N142" s="161"/>
      <c r="O142" s="161"/>
      <c r="P142" s="161"/>
      <c r="Q142" s="161"/>
      <c r="R142" s="161"/>
      <c r="S142" s="161"/>
      <c r="T142" s="162"/>
      <c r="AT142" s="157" t="s">
        <v>137</v>
      </c>
      <c r="AU142" s="157" t="s">
        <v>85</v>
      </c>
      <c r="AV142" s="13" t="s">
        <v>85</v>
      </c>
      <c r="AW142" s="13" t="s">
        <v>3</v>
      </c>
      <c r="AX142" s="13" t="s">
        <v>83</v>
      </c>
      <c r="AY142" s="157" t="s">
        <v>128</v>
      </c>
    </row>
    <row r="143" spans="1:65" s="2" customFormat="1" ht="16.5" customHeight="1">
      <c r="A143" s="30"/>
      <c r="B143" s="142"/>
      <c r="C143" s="143" t="s">
        <v>155</v>
      </c>
      <c r="D143" s="143" t="s">
        <v>130</v>
      </c>
      <c r="E143" s="144" t="s">
        <v>156</v>
      </c>
      <c r="F143" s="145" t="s">
        <v>157</v>
      </c>
      <c r="G143" s="146" t="s">
        <v>142</v>
      </c>
      <c r="H143" s="147">
        <v>5.8220000000000001</v>
      </c>
      <c r="I143" s="148"/>
      <c r="J143" s="148">
        <f>ROUND(I143*H143,2)</f>
        <v>0</v>
      </c>
      <c r="K143" s="145" t="s">
        <v>134</v>
      </c>
      <c r="L143" s="31"/>
      <c r="M143" s="149" t="s">
        <v>1</v>
      </c>
      <c r="N143" s="150" t="s">
        <v>43</v>
      </c>
      <c r="O143" s="151">
        <v>8.9999999999999993E-3</v>
      </c>
      <c r="P143" s="151">
        <f>O143*H143</f>
        <v>5.2397999999999993E-2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3" t="s">
        <v>135</v>
      </c>
      <c r="AT143" s="153" t="s">
        <v>130</v>
      </c>
      <c r="AU143" s="153" t="s">
        <v>85</v>
      </c>
      <c r="AY143" s="17" t="s">
        <v>128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7" t="s">
        <v>83</v>
      </c>
      <c r="BK143" s="154">
        <f>ROUND(I143*H143,2)</f>
        <v>0</v>
      </c>
      <c r="BL143" s="17" t="s">
        <v>135</v>
      </c>
      <c r="BM143" s="153" t="s">
        <v>158</v>
      </c>
    </row>
    <row r="144" spans="1:65" s="12" customFormat="1" ht="22.9" customHeight="1">
      <c r="B144" s="130"/>
      <c r="D144" s="131" t="s">
        <v>77</v>
      </c>
      <c r="E144" s="140" t="s">
        <v>85</v>
      </c>
      <c r="F144" s="140" t="s">
        <v>159</v>
      </c>
      <c r="J144" s="141">
        <f>BK144</f>
        <v>0</v>
      </c>
      <c r="L144" s="130"/>
      <c r="M144" s="134"/>
      <c r="N144" s="135"/>
      <c r="O144" s="135"/>
      <c r="P144" s="136">
        <f>SUM(P145:P147)</f>
        <v>3.400048</v>
      </c>
      <c r="Q144" s="135"/>
      <c r="R144" s="136">
        <f>SUM(R145:R147)</f>
        <v>13.13641148</v>
      </c>
      <c r="S144" s="135"/>
      <c r="T144" s="137">
        <f>SUM(T145:T147)</f>
        <v>0</v>
      </c>
      <c r="AR144" s="131" t="s">
        <v>83</v>
      </c>
      <c r="AT144" s="138" t="s">
        <v>77</v>
      </c>
      <c r="AU144" s="138" t="s">
        <v>83</v>
      </c>
      <c r="AY144" s="131" t="s">
        <v>128</v>
      </c>
      <c r="BK144" s="139">
        <f>SUM(BK145:BK147)</f>
        <v>0</v>
      </c>
    </row>
    <row r="145" spans="1:65" s="2" customFormat="1" ht="16.5" customHeight="1">
      <c r="A145" s="30"/>
      <c r="B145" s="142"/>
      <c r="C145" s="143" t="s">
        <v>160</v>
      </c>
      <c r="D145" s="143" t="s">
        <v>130</v>
      </c>
      <c r="E145" s="144" t="s">
        <v>161</v>
      </c>
      <c r="F145" s="145" t="s">
        <v>162</v>
      </c>
      <c r="G145" s="146" t="s">
        <v>142</v>
      </c>
      <c r="H145" s="147">
        <v>5.8220000000000001</v>
      </c>
      <c r="I145" s="148"/>
      <c r="J145" s="148">
        <f>ROUND(I145*H145,2)</f>
        <v>0</v>
      </c>
      <c r="K145" s="145" t="s">
        <v>134</v>
      </c>
      <c r="L145" s="31"/>
      <c r="M145" s="149" t="s">
        <v>1</v>
      </c>
      <c r="N145" s="150" t="s">
        <v>43</v>
      </c>
      <c r="O145" s="151">
        <v>0.58399999999999996</v>
      </c>
      <c r="P145" s="151">
        <f>O145*H145</f>
        <v>3.400048</v>
      </c>
      <c r="Q145" s="151">
        <v>2.2563399999999998</v>
      </c>
      <c r="R145" s="151">
        <f>Q145*H145</f>
        <v>13.13641148</v>
      </c>
      <c r="S145" s="151">
        <v>0</v>
      </c>
      <c r="T145" s="152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3" t="s">
        <v>135</v>
      </c>
      <c r="AT145" s="153" t="s">
        <v>130</v>
      </c>
      <c r="AU145" s="153" t="s">
        <v>85</v>
      </c>
      <c r="AY145" s="17" t="s">
        <v>128</v>
      </c>
      <c r="BE145" s="154">
        <f>IF(N145="základní",J145,0)</f>
        <v>0</v>
      </c>
      <c r="BF145" s="154">
        <f>IF(N145="snížená",J145,0)</f>
        <v>0</v>
      </c>
      <c r="BG145" s="154">
        <f>IF(N145="zákl. přenesená",J145,0)</f>
        <v>0</v>
      </c>
      <c r="BH145" s="154">
        <f>IF(N145="sníž. přenesená",J145,0)</f>
        <v>0</v>
      </c>
      <c r="BI145" s="154">
        <f>IF(N145="nulová",J145,0)</f>
        <v>0</v>
      </c>
      <c r="BJ145" s="17" t="s">
        <v>83</v>
      </c>
      <c r="BK145" s="154">
        <f>ROUND(I145*H145,2)</f>
        <v>0</v>
      </c>
      <c r="BL145" s="17" t="s">
        <v>135</v>
      </c>
      <c r="BM145" s="153" t="s">
        <v>163</v>
      </c>
    </row>
    <row r="146" spans="1:65" s="13" customFormat="1">
      <c r="B146" s="155"/>
      <c r="D146" s="156" t="s">
        <v>137</v>
      </c>
      <c r="E146" s="157" t="s">
        <v>1</v>
      </c>
      <c r="F146" s="158" t="s">
        <v>144</v>
      </c>
      <c r="H146" s="159">
        <v>5.8220000000000001</v>
      </c>
      <c r="L146" s="155"/>
      <c r="M146" s="160"/>
      <c r="N146" s="161"/>
      <c r="O146" s="161"/>
      <c r="P146" s="161"/>
      <c r="Q146" s="161"/>
      <c r="R146" s="161"/>
      <c r="S146" s="161"/>
      <c r="T146" s="162"/>
      <c r="AT146" s="157" t="s">
        <v>137</v>
      </c>
      <c r="AU146" s="157" t="s">
        <v>85</v>
      </c>
      <c r="AV146" s="13" t="s">
        <v>85</v>
      </c>
      <c r="AW146" s="13" t="s">
        <v>34</v>
      </c>
      <c r="AX146" s="13" t="s">
        <v>78</v>
      </c>
      <c r="AY146" s="157" t="s">
        <v>128</v>
      </c>
    </row>
    <row r="147" spans="1:65" s="14" customFormat="1">
      <c r="B147" s="163"/>
      <c r="D147" s="156" t="s">
        <v>137</v>
      </c>
      <c r="E147" s="164" t="s">
        <v>1</v>
      </c>
      <c r="F147" s="165" t="s">
        <v>139</v>
      </c>
      <c r="H147" s="166">
        <v>5.8220000000000001</v>
      </c>
      <c r="L147" s="163"/>
      <c r="M147" s="167"/>
      <c r="N147" s="168"/>
      <c r="O147" s="168"/>
      <c r="P147" s="168"/>
      <c r="Q147" s="168"/>
      <c r="R147" s="168"/>
      <c r="S147" s="168"/>
      <c r="T147" s="169"/>
      <c r="AT147" s="164" t="s">
        <v>137</v>
      </c>
      <c r="AU147" s="164" t="s">
        <v>85</v>
      </c>
      <c r="AV147" s="14" t="s">
        <v>135</v>
      </c>
      <c r="AW147" s="14" t="s">
        <v>34</v>
      </c>
      <c r="AX147" s="14" t="s">
        <v>83</v>
      </c>
      <c r="AY147" s="164" t="s">
        <v>128</v>
      </c>
    </row>
    <row r="148" spans="1:65" s="12" customFormat="1" ht="22.9" customHeight="1">
      <c r="B148" s="130"/>
      <c r="D148" s="131" t="s">
        <v>77</v>
      </c>
      <c r="E148" s="140" t="s">
        <v>164</v>
      </c>
      <c r="F148" s="140" t="s">
        <v>165</v>
      </c>
      <c r="J148" s="141">
        <f>BK148</f>
        <v>0</v>
      </c>
      <c r="L148" s="130"/>
      <c r="M148" s="134"/>
      <c r="N148" s="135"/>
      <c r="O148" s="135"/>
      <c r="P148" s="136">
        <f>SUM(P149:P160)</f>
        <v>218.79907600000001</v>
      </c>
      <c r="Q148" s="135"/>
      <c r="R148" s="136">
        <f>SUM(R149:R160)</f>
        <v>0</v>
      </c>
      <c r="S148" s="135"/>
      <c r="T148" s="137">
        <f>SUM(T149:T160)</f>
        <v>31.160424799999998</v>
      </c>
      <c r="AR148" s="131" t="s">
        <v>83</v>
      </c>
      <c r="AT148" s="138" t="s">
        <v>77</v>
      </c>
      <c r="AU148" s="138" t="s">
        <v>83</v>
      </c>
      <c r="AY148" s="131" t="s">
        <v>128</v>
      </c>
      <c r="BK148" s="139">
        <f>SUM(BK149:BK160)</f>
        <v>0</v>
      </c>
    </row>
    <row r="149" spans="1:65" s="2" customFormat="1" ht="16.5" customHeight="1">
      <c r="A149" s="30"/>
      <c r="B149" s="142"/>
      <c r="C149" s="143" t="s">
        <v>166</v>
      </c>
      <c r="D149" s="143" t="s">
        <v>130</v>
      </c>
      <c r="E149" s="144" t="s">
        <v>167</v>
      </c>
      <c r="F149" s="145" t="s">
        <v>168</v>
      </c>
      <c r="G149" s="146" t="s">
        <v>142</v>
      </c>
      <c r="H149" s="147">
        <v>9.2159999999999993</v>
      </c>
      <c r="I149" s="148"/>
      <c r="J149" s="148">
        <f>ROUND(I149*H149,2)</f>
        <v>0</v>
      </c>
      <c r="K149" s="145" t="s">
        <v>134</v>
      </c>
      <c r="L149" s="31"/>
      <c r="M149" s="149" t="s">
        <v>1</v>
      </c>
      <c r="N149" s="150" t="s">
        <v>43</v>
      </c>
      <c r="O149" s="151">
        <v>10.986000000000001</v>
      </c>
      <c r="P149" s="151">
        <f>O149*H149</f>
        <v>101.246976</v>
      </c>
      <c r="Q149" s="151">
        <v>0</v>
      </c>
      <c r="R149" s="151">
        <f>Q149*H149</f>
        <v>0</v>
      </c>
      <c r="S149" s="151">
        <v>2.4</v>
      </c>
      <c r="T149" s="152">
        <f>S149*H149</f>
        <v>22.118399999999998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3" t="s">
        <v>135</v>
      </c>
      <c r="AT149" s="153" t="s">
        <v>130</v>
      </c>
      <c r="AU149" s="153" t="s">
        <v>85</v>
      </c>
      <c r="AY149" s="17" t="s">
        <v>128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7" t="s">
        <v>83</v>
      </c>
      <c r="BK149" s="154">
        <f>ROUND(I149*H149,2)</f>
        <v>0</v>
      </c>
      <c r="BL149" s="17" t="s">
        <v>135</v>
      </c>
      <c r="BM149" s="153" t="s">
        <v>169</v>
      </c>
    </row>
    <row r="150" spans="1:65" s="2" customFormat="1" ht="19.5">
      <c r="A150" s="30"/>
      <c r="B150" s="31"/>
      <c r="C150" s="30"/>
      <c r="D150" s="156" t="s">
        <v>170</v>
      </c>
      <c r="E150" s="30"/>
      <c r="F150" s="170" t="s">
        <v>171</v>
      </c>
      <c r="G150" s="30"/>
      <c r="H150" s="30"/>
      <c r="I150" s="30"/>
      <c r="J150" s="30"/>
      <c r="K150" s="30"/>
      <c r="L150" s="31"/>
      <c r="M150" s="171"/>
      <c r="N150" s="172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7" t="s">
        <v>170</v>
      </c>
      <c r="AU150" s="17" t="s">
        <v>85</v>
      </c>
    </row>
    <row r="151" spans="1:65" s="15" customFormat="1">
      <c r="B151" s="173"/>
      <c r="D151" s="156" t="s">
        <v>137</v>
      </c>
      <c r="E151" s="174" t="s">
        <v>1</v>
      </c>
      <c r="F151" s="175" t="s">
        <v>172</v>
      </c>
      <c r="H151" s="174" t="s">
        <v>1</v>
      </c>
      <c r="L151" s="173"/>
      <c r="M151" s="176"/>
      <c r="N151" s="177"/>
      <c r="O151" s="177"/>
      <c r="P151" s="177"/>
      <c r="Q151" s="177"/>
      <c r="R151" s="177"/>
      <c r="S151" s="177"/>
      <c r="T151" s="178"/>
      <c r="AT151" s="174" t="s">
        <v>137</v>
      </c>
      <c r="AU151" s="174" t="s">
        <v>85</v>
      </c>
      <c r="AV151" s="15" t="s">
        <v>83</v>
      </c>
      <c r="AW151" s="15" t="s">
        <v>34</v>
      </c>
      <c r="AX151" s="15" t="s">
        <v>78</v>
      </c>
      <c r="AY151" s="174" t="s">
        <v>128</v>
      </c>
    </row>
    <row r="152" spans="1:65" s="13" customFormat="1">
      <c r="B152" s="155"/>
      <c r="D152" s="156" t="s">
        <v>137</v>
      </c>
      <c r="E152" s="157" t="s">
        <v>1</v>
      </c>
      <c r="F152" s="158" t="s">
        <v>173</v>
      </c>
      <c r="H152" s="159">
        <v>9.2159999999999993</v>
      </c>
      <c r="L152" s="155"/>
      <c r="M152" s="160"/>
      <c r="N152" s="161"/>
      <c r="O152" s="161"/>
      <c r="P152" s="161"/>
      <c r="Q152" s="161"/>
      <c r="R152" s="161"/>
      <c r="S152" s="161"/>
      <c r="T152" s="162"/>
      <c r="AT152" s="157" t="s">
        <v>137</v>
      </c>
      <c r="AU152" s="157" t="s">
        <v>85</v>
      </c>
      <c r="AV152" s="13" t="s">
        <v>85</v>
      </c>
      <c r="AW152" s="13" t="s">
        <v>34</v>
      </c>
      <c r="AX152" s="13" t="s">
        <v>78</v>
      </c>
      <c r="AY152" s="157" t="s">
        <v>128</v>
      </c>
    </row>
    <row r="153" spans="1:65" s="14" customFormat="1">
      <c r="B153" s="163"/>
      <c r="D153" s="156" t="s">
        <v>137</v>
      </c>
      <c r="E153" s="164" t="s">
        <v>1</v>
      </c>
      <c r="F153" s="165" t="s">
        <v>139</v>
      </c>
      <c r="H153" s="166">
        <v>9.2159999999999993</v>
      </c>
      <c r="L153" s="163"/>
      <c r="M153" s="167"/>
      <c r="N153" s="168"/>
      <c r="O153" s="168"/>
      <c r="P153" s="168"/>
      <c r="Q153" s="168"/>
      <c r="R153" s="168"/>
      <c r="S153" s="168"/>
      <c r="T153" s="169"/>
      <c r="AT153" s="164" t="s">
        <v>137</v>
      </c>
      <c r="AU153" s="164" t="s">
        <v>85</v>
      </c>
      <c r="AV153" s="14" t="s">
        <v>135</v>
      </c>
      <c r="AW153" s="14" t="s">
        <v>34</v>
      </c>
      <c r="AX153" s="14" t="s">
        <v>83</v>
      </c>
      <c r="AY153" s="164" t="s">
        <v>128</v>
      </c>
    </row>
    <row r="154" spans="1:65" s="2" customFormat="1" ht="16.5" customHeight="1">
      <c r="A154" s="30"/>
      <c r="B154" s="142"/>
      <c r="C154" s="143" t="s">
        <v>174</v>
      </c>
      <c r="D154" s="143" t="s">
        <v>130</v>
      </c>
      <c r="E154" s="144" t="s">
        <v>175</v>
      </c>
      <c r="F154" s="145" t="s">
        <v>176</v>
      </c>
      <c r="G154" s="146" t="s">
        <v>177</v>
      </c>
      <c r="H154" s="147">
        <v>128</v>
      </c>
      <c r="I154" s="148"/>
      <c r="J154" s="148">
        <f>ROUND(I154*H154,2)</f>
        <v>0</v>
      </c>
      <c r="K154" s="145" t="s">
        <v>134</v>
      </c>
      <c r="L154" s="31"/>
      <c r="M154" s="149" t="s">
        <v>1</v>
      </c>
      <c r="N154" s="150" t="s">
        <v>43</v>
      </c>
      <c r="O154" s="151">
        <v>0.5</v>
      </c>
      <c r="P154" s="151">
        <f>O154*H154</f>
        <v>64</v>
      </c>
      <c r="Q154" s="151">
        <v>0</v>
      </c>
      <c r="R154" s="151">
        <f>Q154*H154</f>
        <v>0</v>
      </c>
      <c r="S154" s="151">
        <v>6.5699999999999995E-2</v>
      </c>
      <c r="T154" s="152">
        <f>S154*H154</f>
        <v>8.4095999999999993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3" t="s">
        <v>135</v>
      </c>
      <c r="AT154" s="153" t="s">
        <v>130</v>
      </c>
      <c r="AU154" s="153" t="s">
        <v>85</v>
      </c>
      <c r="AY154" s="17" t="s">
        <v>128</v>
      </c>
      <c r="BE154" s="154">
        <f>IF(N154="základní",J154,0)</f>
        <v>0</v>
      </c>
      <c r="BF154" s="154">
        <f>IF(N154="snížená",J154,0)</f>
        <v>0</v>
      </c>
      <c r="BG154" s="154">
        <f>IF(N154="zákl. přenesená",J154,0)</f>
        <v>0</v>
      </c>
      <c r="BH154" s="154">
        <f>IF(N154="sníž. přenesená",J154,0)</f>
        <v>0</v>
      </c>
      <c r="BI154" s="154">
        <f>IF(N154="nulová",J154,0)</f>
        <v>0</v>
      </c>
      <c r="BJ154" s="17" t="s">
        <v>83</v>
      </c>
      <c r="BK154" s="154">
        <f>ROUND(I154*H154,2)</f>
        <v>0</v>
      </c>
      <c r="BL154" s="17" t="s">
        <v>135</v>
      </c>
      <c r="BM154" s="153" t="s">
        <v>178</v>
      </c>
    </row>
    <row r="155" spans="1:65" s="13" customFormat="1">
      <c r="B155" s="155"/>
      <c r="D155" s="156" t="s">
        <v>137</v>
      </c>
      <c r="E155" s="157" t="s">
        <v>1</v>
      </c>
      <c r="F155" s="158" t="s">
        <v>179</v>
      </c>
      <c r="H155" s="159">
        <v>128</v>
      </c>
      <c r="L155" s="155"/>
      <c r="M155" s="160"/>
      <c r="N155" s="161"/>
      <c r="O155" s="161"/>
      <c r="P155" s="161"/>
      <c r="Q155" s="161"/>
      <c r="R155" s="161"/>
      <c r="S155" s="161"/>
      <c r="T155" s="162"/>
      <c r="AT155" s="157" t="s">
        <v>137</v>
      </c>
      <c r="AU155" s="157" t="s">
        <v>85</v>
      </c>
      <c r="AV155" s="13" t="s">
        <v>85</v>
      </c>
      <c r="AW155" s="13" t="s">
        <v>34</v>
      </c>
      <c r="AX155" s="13" t="s">
        <v>78</v>
      </c>
      <c r="AY155" s="157" t="s">
        <v>128</v>
      </c>
    </row>
    <row r="156" spans="1:65" s="14" customFormat="1">
      <c r="B156" s="163"/>
      <c r="D156" s="156" t="s">
        <v>137</v>
      </c>
      <c r="E156" s="164" t="s">
        <v>1</v>
      </c>
      <c r="F156" s="165" t="s">
        <v>139</v>
      </c>
      <c r="H156" s="166">
        <v>128</v>
      </c>
      <c r="L156" s="163"/>
      <c r="M156" s="167"/>
      <c r="N156" s="168"/>
      <c r="O156" s="168"/>
      <c r="P156" s="168"/>
      <c r="Q156" s="168"/>
      <c r="R156" s="168"/>
      <c r="S156" s="168"/>
      <c r="T156" s="169"/>
      <c r="AT156" s="164" t="s">
        <v>137</v>
      </c>
      <c r="AU156" s="164" t="s">
        <v>85</v>
      </c>
      <c r="AV156" s="14" t="s">
        <v>135</v>
      </c>
      <c r="AW156" s="14" t="s">
        <v>34</v>
      </c>
      <c r="AX156" s="14" t="s">
        <v>83</v>
      </c>
      <c r="AY156" s="164" t="s">
        <v>128</v>
      </c>
    </row>
    <row r="157" spans="1:65" s="2" customFormat="1" ht="16.5" customHeight="1">
      <c r="A157" s="30"/>
      <c r="B157" s="142"/>
      <c r="C157" s="143" t="s">
        <v>164</v>
      </c>
      <c r="D157" s="143" t="s">
        <v>130</v>
      </c>
      <c r="E157" s="144" t="s">
        <v>180</v>
      </c>
      <c r="F157" s="145" t="s">
        <v>181</v>
      </c>
      <c r="G157" s="146" t="s">
        <v>133</v>
      </c>
      <c r="H157" s="147">
        <v>255.01</v>
      </c>
      <c r="I157" s="148"/>
      <c r="J157" s="148">
        <f>ROUND(I157*H157,2)</f>
        <v>0</v>
      </c>
      <c r="K157" s="145" t="s">
        <v>134</v>
      </c>
      <c r="L157" s="31"/>
      <c r="M157" s="149" t="s">
        <v>1</v>
      </c>
      <c r="N157" s="150" t="s">
        <v>43</v>
      </c>
      <c r="O157" s="151">
        <v>0.21</v>
      </c>
      <c r="P157" s="151">
        <f>O157*H157</f>
        <v>53.552099999999996</v>
      </c>
      <c r="Q157" s="151">
        <v>0</v>
      </c>
      <c r="R157" s="151">
        <f>Q157*H157</f>
        <v>0</v>
      </c>
      <c r="S157" s="151">
        <v>2.48E-3</v>
      </c>
      <c r="T157" s="152">
        <f>S157*H157</f>
        <v>0.63242480000000001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3" t="s">
        <v>135</v>
      </c>
      <c r="AT157" s="153" t="s">
        <v>130</v>
      </c>
      <c r="AU157" s="153" t="s">
        <v>85</v>
      </c>
      <c r="AY157" s="17" t="s">
        <v>128</v>
      </c>
      <c r="BE157" s="154">
        <f>IF(N157="základní",J157,0)</f>
        <v>0</v>
      </c>
      <c r="BF157" s="154">
        <f>IF(N157="snížená",J157,0)</f>
        <v>0</v>
      </c>
      <c r="BG157" s="154">
        <f>IF(N157="zákl. přenesená",J157,0)</f>
        <v>0</v>
      </c>
      <c r="BH157" s="154">
        <f>IF(N157="sníž. přenesená",J157,0)</f>
        <v>0</v>
      </c>
      <c r="BI157" s="154">
        <f>IF(N157="nulová",J157,0)</f>
        <v>0</v>
      </c>
      <c r="BJ157" s="17" t="s">
        <v>83</v>
      </c>
      <c r="BK157" s="154">
        <f>ROUND(I157*H157,2)</f>
        <v>0</v>
      </c>
      <c r="BL157" s="17" t="s">
        <v>135</v>
      </c>
      <c r="BM157" s="153" t="s">
        <v>182</v>
      </c>
    </row>
    <row r="158" spans="1:65" s="13" customFormat="1">
      <c r="B158" s="155"/>
      <c r="D158" s="156" t="s">
        <v>137</v>
      </c>
      <c r="E158" s="157" t="s">
        <v>1</v>
      </c>
      <c r="F158" s="158" t="s">
        <v>183</v>
      </c>
      <c r="H158" s="159">
        <v>255.01</v>
      </c>
      <c r="L158" s="155"/>
      <c r="M158" s="160"/>
      <c r="N158" s="161"/>
      <c r="O158" s="161"/>
      <c r="P158" s="161"/>
      <c r="Q158" s="161"/>
      <c r="R158" s="161"/>
      <c r="S158" s="161"/>
      <c r="T158" s="162"/>
      <c r="AT158" s="157" t="s">
        <v>137</v>
      </c>
      <c r="AU158" s="157" t="s">
        <v>85</v>
      </c>
      <c r="AV158" s="13" t="s">
        <v>85</v>
      </c>
      <c r="AW158" s="13" t="s">
        <v>34</v>
      </c>
      <c r="AX158" s="13" t="s">
        <v>78</v>
      </c>
      <c r="AY158" s="157" t="s">
        <v>128</v>
      </c>
    </row>
    <row r="159" spans="1:65" s="14" customFormat="1">
      <c r="B159" s="163"/>
      <c r="D159" s="156" t="s">
        <v>137</v>
      </c>
      <c r="E159" s="164" t="s">
        <v>1</v>
      </c>
      <c r="F159" s="165" t="s">
        <v>139</v>
      </c>
      <c r="H159" s="166">
        <v>255.01</v>
      </c>
      <c r="L159" s="163"/>
      <c r="M159" s="167"/>
      <c r="N159" s="168"/>
      <c r="O159" s="168"/>
      <c r="P159" s="168"/>
      <c r="Q159" s="168"/>
      <c r="R159" s="168"/>
      <c r="S159" s="168"/>
      <c r="T159" s="169"/>
      <c r="AT159" s="164" t="s">
        <v>137</v>
      </c>
      <c r="AU159" s="164" t="s">
        <v>85</v>
      </c>
      <c r="AV159" s="14" t="s">
        <v>135</v>
      </c>
      <c r="AW159" s="14" t="s">
        <v>34</v>
      </c>
      <c r="AX159" s="14" t="s">
        <v>83</v>
      </c>
      <c r="AY159" s="164" t="s">
        <v>128</v>
      </c>
    </row>
    <row r="160" spans="1:65" s="2" customFormat="1" ht="16.5" customHeight="1">
      <c r="A160" s="30"/>
      <c r="B160" s="142"/>
      <c r="C160" s="143" t="s">
        <v>184</v>
      </c>
      <c r="D160" s="143" t="s">
        <v>130</v>
      </c>
      <c r="E160" s="144" t="s">
        <v>185</v>
      </c>
      <c r="F160" s="145" t="s">
        <v>186</v>
      </c>
      <c r="G160" s="146" t="s">
        <v>187</v>
      </c>
      <c r="H160" s="147">
        <v>-1</v>
      </c>
      <c r="I160" s="148"/>
      <c r="J160" s="148">
        <f>ROUND(I160*H160,2)</f>
        <v>0</v>
      </c>
      <c r="K160" s="145" t="s">
        <v>188</v>
      </c>
      <c r="L160" s="31"/>
      <c r="M160" s="149" t="s">
        <v>1</v>
      </c>
      <c r="N160" s="150" t="s">
        <v>43</v>
      </c>
      <c r="O160" s="151">
        <v>0</v>
      </c>
      <c r="P160" s="151">
        <f>O160*H160</f>
        <v>0</v>
      </c>
      <c r="Q160" s="151">
        <v>0</v>
      </c>
      <c r="R160" s="151">
        <f>Q160*H160</f>
        <v>0</v>
      </c>
      <c r="S160" s="151">
        <v>0</v>
      </c>
      <c r="T160" s="152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3" t="s">
        <v>135</v>
      </c>
      <c r="AT160" s="153" t="s">
        <v>130</v>
      </c>
      <c r="AU160" s="153" t="s">
        <v>85</v>
      </c>
      <c r="AY160" s="17" t="s">
        <v>128</v>
      </c>
      <c r="BE160" s="154">
        <f>IF(N160="základní",J160,0)</f>
        <v>0</v>
      </c>
      <c r="BF160" s="154">
        <f>IF(N160="snížená",J160,0)</f>
        <v>0</v>
      </c>
      <c r="BG160" s="154">
        <f>IF(N160="zákl. přenesená",J160,0)</f>
        <v>0</v>
      </c>
      <c r="BH160" s="154">
        <f>IF(N160="sníž. přenesená",J160,0)</f>
        <v>0</v>
      </c>
      <c r="BI160" s="154">
        <f>IF(N160="nulová",J160,0)</f>
        <v>0</v>
      </c>
      <c r="BJ160" s="17" t="s">
        <v>83</v>
      </c>
      <c r="BK160" s="154">
        <f>ROUND(I160*H160,2)</f>
        <v>0</v>
      </c>
      <c r="BL160" s="17" t="s">
        <v>135</v>
      </c>
      <c r="BM160" s="153" t="s">
        <v>189</v>
      </c>
    </row>
    <row r="161" spans="1:65" s="12" customFormat="1" ht="22.9" customHeight="1">
      <c r="B161" s="130"/>
      <c r="D161" s="131" t="s">
        <v>77</v>
      </c>
      <c r="E161" s="140" t="s">
        <v>190</v>
      </c>
      <c r="F161" s="140" t="s">
        <v>191</v>
      </c>
      <c r="J161" s="141">
        <f>BK161</f>
        <v>0</v>
      </c>
      <c r="L161" s="130"/>
      <c r="M161" s="134"/>
      <c r="N161" s="135"/>
      <c r="O161" s="135"/>
      <c r="P161" s="136">
        <f>SUM(P162:P167)</f>
        <v>26.891080000000002</v>
      </c>
      <c r="Q161" s="135"/>
      <c r="R161" s="136">
        <f>SUM(R162:R167)</f>
        <v>0</v>
      </c>
      <c r="S161" s="135"/>
      <c r="T161" s="137">
        <f>SUM(T162:T167)</f>
        <v>0</v>
      </c>
      <c r="AR161" s="131" t="s">
        <v>83</v>
      </c>
      <c r="AT161" s="138" t="s">
        <v>77</v>
      </c>
      <c r="AU161" s="138" t="s">
        <v>83</v>
      </c>
      <c r="AY161" s="131" t="s">
        <v>128</v>
      </c>
      <c r="BK161" s="139">
        <f>SUM(BK162:BK167)</f>
        <v>0</v>
      </c>
    </row>
    <row r="162" spans="1:65" s="2" customFormat="1" ht="16.5" customHeight="1">
      <c r="A162" s="30"/>
      <c r="B162" s="142"/>
      <c r="C162" s="143" t="s">
        <v>192</v>
      </c>
      <c r="D162" s="143" t="s">
        <v>130</v>
      </c>
      <c r="E162" s="144" t="s">
        <v>193</v>
      </c>
      <c r="F162" s="145" t="s">
        <v>194</v>
      </c>
      <c r="G162" s="146" t="s">
        <v>152</v>
      </c>
      <c r="H162" s="147">
        <v>31.16</v>
      </c>
      <c r="I162" s="148"/>
      <c r="J162" s="148">
        <f>ROUND(I162*H162,2)</f>
        <v>0</v>
      </c>
      <c r="K162" s="145" t="s">
        <v>188</v>
      </c>
      <c r="L162" s="31"/>
      <c r="M162" s="149" t="s">
        <v>1</v>
      </c>
      <c r="N162" s="150" t="s">
        <v>43</v>
      </c>
      <c r="O162" s="151">
        <v>0</v>
      </c>
      <c r="P162" s="151">
        <f>O162*H162</f>
        <v>0</v>
      </c>
      <c r="Q162" s="151">
        <v>0</v>
      </c>
      <c r="R162" s="151">
        <f>Q162*H162</f>
        <v>0</v>
      </c>
      <c r="S162" s="151">
        <v>0</v>
      </c>
      <c r="T162" s="152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3" t="s">
        <v>135</v>
      </c>
      <c r="AT162" s="153" t="s">
        <v>130</v>
      </c>
      <c r="AU162" s="153" t="s">
        <v>85</v>
      </c>
      <c r="AY162" s="17" t="s">
        <v>128</v>
      </c>
      <c r="BE162" s="154">
        <f>IF(N162="základní",J162,0)</f>
        <v>0</v>
      </c>
      <c r="BF162" s="154">
        <f>IF(N162="snížená",J162,0)</f>
        <v>0</v>
      </c>
      <c r="BG162" s="154">
        <f>IF(N162="zákl. přenesená",J162,0)</f>
        <v>0</v>
      </c>
      <c r="BH162" s="154">
        <f>IF(N162="sníž. přenesená",J162,0)</f>
        <v>0</v>
      </c>
      <c r="BI162" s="154">
        <f>IF(N162="nulová",J162,0)</f>
        <v>0</v>
      </c>
      <c r="BJ162" s="17" t="s">
        <v>83</v>
      </c>
      <c r="BK162" s="154">
        <f>ROUND(I162*H162,2)</f>
        <v>0</v>
      </c>
      <c r="BL162" s="17" t="s">
        <v>135</v>
      </c>
      <c r="BM162" s="153" t="s">
        <v>195</v>
      </c>
    </row>
    <row r="163" spans="1:65" s="2" customFormat="1" ht="29.25">
      <c r="A163" s="30"/>
      <c r="B163" s="31"/>
      <c r="C163" s="30"/>
      <c r="D163" s="156" t="s">
        <v>170</v>
      </c>
      <c r="E163" s="30"/>
      <c r="F163" s="170" t="s">
        <v>196</v>
      </c>
      <c r="G163" s="30"/>
      <c r="H163" s="30"/>
      <c r="I163" s="30"/>
      <c r="J163" s="30"/>
      <c r="K163" s="30"/>
      <c r="L163" s="31"/>
      <c r="M163" s="171"/>
      <c r="N163" s="172"/>
      <c r="O163" s="56"/>
      <c r="P163" s="56"/>
      <c r="Q163" s="56"/>
      <c r="R163" s="56"/>
      <c r="S163" s="56"/>
      <c r="T163" s="57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7" t="s">
        <v>170</v>
      </c>
      <c r="AU163" s="17" t="s">
        <v>85</v>
      </c>
    </row>
    <row r="164" spans="1:65" s="2" customFormat="1" ht="16.5" customHeight="1">
      <c r="A164" s="30"/>
      <c r="B164" s="142"/>
      <c r="C164" s="143" t="s">
        <v>197</v>
      </c>
      <c r="D164" s="143" t="s">
        <v>130</v>
      </c>
      <c r="E164" s="144" t="s">
        <v>198</v>
      </c>
      <c r="F164" s="145" t="s">
        <v>199</v>
      </c>
      <c r="G164" s="146" t="s">
        <v>152</v>
      </c>
      <c r="H164" s="147">
        <v>31.16</v>
      </c>
      <c r="I164" s="148"/>
      <c r="J164" s="148">
        <f>ROUND(I164*H164,2)</f>
        <v>0</v>
      </c>
      <c r="K164" s="145" t="s">
        <v>134</v>
      </c>
      <c r="L164" s="31"/>
      <c r="M164" s="149" t="s">
        <v>1</v>
      </c>
      <c r="N164" s="150" t="s">
        <v>43</v>
      </c>
      <c r="O164" s="151">
        <v>0.246</v>
      </c>
      <c r="P164" s="151">
        <f>O164*H164</f>
        <v>7.6653599999999997</v>
      </c>
      <c r="Q164" s="151">
        <v>0</v>
      </c>
      <c r="R164" s="151">
        <f>Q164*H164</f>
        <v>0</v>
      </c>
      <c r="S164" s="151">
        <v>0</v>
      </c>
      <c r="T164" s="15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3" t="s">
        <v>135</v>
      </c>
      <c r="AT164" s="153" t="s">
        <v>130</v>
      </c>
      <c r="AU164" s="153" t="s">
        <v>85</v>
      </c>
      <c r="AY164" s="17" t="s">
        <v>128</v>
      </c>
      <c r="BE164" s="154">
        <f>IF(N164="základní",J164,0)</f>
        <v>0</v>
      </c>
      <c r="BF164" s="154">
        <f>IF(N164="snížená",J164,0)</f>
        <v>0</v>
      </c>
      <c r="BG164" s="154">
        <f>IF(N164="zákl. přenesená",J164,0)</f>
        <v>0</v>
      </c>
      <c r="BH164" s="154">
        <f>IF(N164="sníž. přenesená",J164,0)</f>
        <v>0</v>
      </c>
      <c r="BI164" s="154">
        <f>IF(N164="nulová",J164,0)</f>
        <v>0</v>
      </c>
      <c r="BJ164" s="17" t="s">
        <v>83</v>
      </c>
      <c r="BK164" s="154">
        <f>ROUND(I164*H164,2)</f>
        <v>0</v>
      </c>
      <c r="BL164" s="17" t="s">
        <v>135</v>
      </c>
      <c r="BM164" s="153" t="s">
        <v>200</v>
      </c>
    </row>
    <row r="165" spans="1:65" s="2" customFormat="1" ht="16.5" customHeight="1">
      <c r="A165" s="30"/>
      <c r="B165" s="142"/>
      <c r="C165" s="143" t="s">
        <v>201</v>
      </c>
      <c r="D165" s="143" t="s">
        <v>130</v>
      </c>
      <c r="E165" s="144" t="s">
        <v>202</v>
      </c>
      <c r="F165" s="145" t="s">
        <v>203</v>
      </c>
      <c r="G165" s="146" t="s">
        <v>152</v>
      </c>
      <c r="H165" s="147">
        <v>623.20000000000005</v>
      </c>
      <c r="I165" s="148"/>
      <c r="J165" s="148">
        <f>ROUND(I165*H165,2)</f>
        <v>0</v>
      </c>
      <c r="K165" s="145" t="s">
        <v>134</v>
      </c>
      <c r="L165" s="31"/>
      <c r="M165" s="149" t="s">
        <v>1</v>
      </c>
      <c r="N165" s="150" t="s">
        <v>43</v>
      </c>
      <c r="O165" s="151">
        <v>1.7000000000000001E-2</v>
      </c>
      <c r="P165" s="151">
        <f>O165*H165</f>
        <v>10.594400000000002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3" t="s">
        <v>135</v>
      </c>
      <c r="AT165" s="153" t="s">
        <v>130</v>
      </c>
      <c r="AU165" s="153" t="s">
        <v>85</v>
      </c>
      <c r="AY165" s="17" t="s">
        <v>128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7" t="s">
        <v>83</v>
      </c>
      <c r="BK165" s="154">
        <f>ROUND(I165*H165,2)</f>
        <v>0</v>
      </c>
      <c r="BL165" s="17" t="s">
        <v>135</v>
      </c>
      <c r="BM165" s="153" t="s">
        <v>204</v>
      </c>
    </row>
    <row r="166" spans="1:65" s="13" customFormat="1">
      <c r="B166" s="155"/>
      <c r="D166" s="156" t="s">
        <v>137</v>
      </c>
      <c r="F166" s="158" t="s">
        <v>205</v>
      </c>
      <c r="H166" s="159">
        <v>623.20000000000005</v>
      </c>
      <c r="L166" s="155"/>
      <c r="M166" s="160"/>
      <c r="N166" s="161"/>
      <c r="O166" s="161"/>
      <c r="P166" s="161"/>
      <c r="Q166" s="161"/>
      <c r="R166" s="161"/>
      <c r="S166" s="161"/>
      <c r="T166" s="162"/>
      <c r="AT166" s="157" t="s">
        <v>137</v>
      </c>
      <c r="AU166" s="157" t="s">
        <v>85</v>
      </c>
      <c r="AV166" s="13" t="s">
        <v>85</v>
      </c>
      <c r="AW166" s="13" t="s">
        <v>3</v>
      </c>
      <c r="AX166" s="13" t="s">
        <v>83</v>
      </c>
      <c r="AY166" s="157" t="s">
        <v>128</v>
      </c>
    </row>
    <row r="167" spans="1:65" s="2" customFormat="1" ht="16.5" customHeight="1">
      <c r="A167" s="30"/>
      <c r="B167" s="142"/>
      <c r="C167" s="143" t="s">
        <v>206</v>
      </c>
      <c r="D167" s="143" t="s">
        <v>130</v>
      </c>
      <c r="E167" s="144" t="s">
        <v>207</v>
      </c>
      <c r="F167" s="145" t="s">
        <v>208</v>
      </c>
      <c r="G167" s="146" t="s">
        <v>152</v>
      </c>
      <c r="H167" s="147">
        <v>31.16</v>
      </c>
      <c r="I167" s="148"/>
      <c r="J167" s="148">
        <f>ROUND(I167*H167,2)</f>
        <v>0</v>
      </c>
      <c r="K167" s="145" t="s">
        <v>134</v>
      </c>
      <c r="L167" s="31"/>
      <c r="M167" s="149" t="s">
        <v>1</v>
      </c>
      <c r="N167" s="150" t="s">
        <v>43</v>
      </c>
      <c r="O167" s="151">
        <v>0.27700000000000002</v>
      </c>
      <c r="P167" s="151">
        <f>O167*H167</f>
        <v>8.6313200000000005</v>
      </c>
      <c r="Q167" s="151">
        <v>0</v>
      </c>
      <c r="R167" s="151">
        <f>Q167*H167</f>
        <v>0</v>
      </c>
      <c r="S167" s="151">
        <v>0</v>
      </c>
      <c r="T167" s="152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3" t="s">
        <v>135</v>
      </c>
      <c r="AT167" s="153" t="s">
        <v>130</v>
      </c>
      <c r="AU167" s="153" t="s">
        <v>85</v>
      </c>
      <c r="AY167" s="17" t="s">
        <v>128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7" t="s">
        <v>83</v>
      </c>
      <c r="BK167" s="154">
        <f>ROUND(I167*H167,2)</f>
        <v>0</v>
      </c>
      <c r="BL167" s="17" t="s">
        <v>135</v>
      </c>
      <c r="BM167" s="153" t="s">
        <v>209</v>
      </c>
    </row>
    <row r="168" spans="1:65" s="12" customFormat="1" ht="22.9" customHeight="1">
      <c r="B168" s="130"/>
      <c r="D168" s="131" t="s">
        <v>77</v>
      </c>
      <c r="E168" s="140" t="s">
        <v>210</v>
      </c>
      <c r="F168" s="140" t="s">
        <v>211</v>
      </c>
      <c r="J168" s="141">
        <f>BK168</f>
        <v>0</v>
      </c>
      <c r="L168" s="130"/>
      <c r="M168" s="134"/>
      <c r="N168" s="135"/>
      <c r="O168" s="135"/>
      <c r="P168" s="136">
        <f>P169</f>
        <v>9.1557919999999982</v>
      </c>
      <c r="Q168" s="135"/>
      <c r="R168" s="136">
        <f>R169</f>
        <v>0</v>
      </c>
      <c r="S168" s="135"/>
      <c r="T168" s="137">
        <f>T169</f>
        <v>0</v>
      </c>
      <c r="AR168" s="131" t="s">
        <v>83</v>
      </c>
      <c r="AT168" s="138" t="s">
        <v>77</v>
      </c>
      <c r="AU168" s="138" t="s">
        <v>83</v>
      </c>
      <c r="AY168" s="131" t="s">
        <v>128</v>
      </c>
      <c r="BK168" s="139">
        <f>BK169</f>
        <v>0</v>
      </c>
    </row>
    <row r="169" spans="1:65" s="2" customFormat="1" ht="16.5" customHeight="1">
      <c r="A169" s="30"/>
      <c r="B169" s="142"/>
      <c r="C169" s="143" t="s">
        <v>8</v>
      </c>
      <c r="D169" s="143" t="s">
        <v>130</v>
      </c>
      <c r="E169" s="144" t="s">
        <v>212</v>
      </c>
      <c r="F169" s="145" t="s">
        <v>213</v>
      </c>
      <c r="G169" s="146" t="s">
        <v>152</v>
      </c>
      <c r="H169" s="147">
        <v>13.135999999999999</v>
      </c>
      <c r="I169" s="148"/>
      <c r="J169" s="148">
        <f>ROUND(I169*H169,2)</f>
        <v>0</v>
      </c>
      <c r="K169" s="145" t="s">
        <v>134</v>
      </c>
      <c r="L169" s="31"/>
      <c r="M169" s="149" t="s">
        <v>1</v>
      </c>
      <c r="N169" s="150" t="s">
        <v>43</v>
      </c>
      <c r="O169" s="151">
        <v>0.69699999999999995</v>
      </c>
      <c r="P169" s="151">
        <f>O169*H169</f>
        <v>9.1557919999999982</v>
      </c>
      <c r="Q169" s="151">
        <v>0</v>
      </c>
      <c r="R169" s="151">
        <f>Q169*H169</f>
        <v>0</v>
      </c>
      <c r="S169" s="151">
        <v>0</v>
      </c>
      <c r="T169" s="152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3" t="s">
        <v>135</v>
      </c>
      <c r="AT169" s="153" t="s">
        <v>130</v>
      </c>
      <c r="AU169" s="153" t="s">
        <v>85</v>
      </c>
      <c r="AY169" s="17" t="s">
        <v>128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7" t="s">
        <v>83</v>
      </c>
      <c r="BK169" s="154">
        <f>ROUND(I169*H169,2)</f>
        <v>0</v>
      </c>
      <c r="BL169" s="17" t="s">
        <v>135</v>
      </c>
      <c r="BM169" s="153" t="s">
        <v>214</v>
      </c>
    </row>
    <row r="170" spans="1:65" s="12" customFormat="1" ht="25.9" customHeight="1">
      <c r="B170" s="130"/>
      <c r="D170" s="131" t="s">
        <v>77</v>
      </c>
      <c r="E170" s="132" t="s">
        <v>215</v>
      </c>
      <c r="F170" s="132" t="s">
        <v>216</v>
      </c>
      <c r="J170" s="133">
        <f>BK170</f>
        <v>0</v>
      </c>
      <c r="L170" s="130"/>
      <c r="M170" s="134"/>
      <c r="N170" s="135"/>
      <c r="O170" s="135"/>
      <c r="P170" s="136">
        <f>P171</f>
        <v>0</v>
      </c>
      <c r="Q170" s="135"/>
      <c r="R170" s="136">
        <f>R171</f>
        <v>0</v>
      </c>
      <c r="S170" s="135"/>
      <c r="T170" s="137">
        <f>T171</f>
        <v>0</v>
      </c>
      <c r="AR170" s="131" t="s">
        <v>145</v>
      </c>
      <c r="AT170" s="138" t="s">
        <v>77</v>
      </c>
      <c r="AU170" s="138" t="s">
        <v>78</v>
      </c>
      <c r="AY170" s="131" t="s">
        <v>128</v>
      </c>
      <c r="BK170" s="139">
        <f>BK171</f>
        <v>0</v>
      </c>
    </row>
    <row r="171" spans="1:65" s="12" customFormat="1" ht="22.9" customHeight="1">
      <c r="B171" s="130"/>
      <c r="D171" s="131" t="s">
        <v>77</v>
      </c>
      <c r="E171" s="140" t="s">
        <v>217</v>
      </c>
      <c r="F171" s="140" t="s">
        <v>218</v>
      </c>
      <c r="J171" s="141">
        <f>BK171</f>
        <v>0</v>
      </c>
      <c r="L171" s="130"/>
      <c r="M171" s="134"/>
      <c r="N171" s="135"/>
      <c r="O171" s="135"/>
      <c r="P171" s="136">
        <f>SUM(P172:P175)</f>
        <v>0</v>
      </c>
      <c r="Q171" s="135"/>
      <c r="R171" s="136">
        <f>SUM(R172:R175)</f>
        <v>0</v>
      </c>
      <c r="S171" s="135"/>
      <c r="T171" s="137">
        <f>SUM(T172:T175)</f>
        <v>0</v>
      </c>
      <c r="AR171" s="131" t="s">
        <v>145</v>
      </c>
      <c r="AT171" s="138" t="s">
        <v>77</v>
      </c>
      <c r="AU171" s="138" t="s">
        <v>83</v>
      </c>
      <c r="AY171" s="131" t="s">
        <v>128</v>
      </c>
      <c r="BK171" s="139">
        <f>SUM(BK172:BK175)</f>
        <v>0</v>
      </c>
    </row>
    <row r="172" spans="1:65" s="2" customFormat="1" ht="16.5" customHeight="1">
      <c r="A172" s="30"/>
      <c r="B172" s="142"/>
      <c r="C172" s="143" t="s">
        <v>219</v>
      </c>
      <c r="D172" s="143" t="s">
        <v>130</v>
      </c>
      <c r="E172" s="144" t="s">
        <v>220</v>
      </c>
      <c r="F172" s="145" t="s">
        <v>221</v>
      </c>
      <c r="G172" s="146" t="s">
        <v>133</v>
      </c>
      <c r="H172" s="147">
        <v>255.01</v>
      </c>
      <c r="I172" s="148"/>
      <c r="J172" s="148">
        <f>ROUND(I172*H172,2)</f>
        <v>0</v>
      </c>
      <c r="K172" s="145" t="s">
        <v>188</v>
      </c>
      <c r="L172" s="31"/>
      <c r="M172" s="149" t="s">
        <v>1</v>
      </c>
      <c r="N172" s="150" t="s">
        <v>43</v>
      </c>
      <c r="O172" s="151">
        <v>0</v>
      </c>
      <c r="P172" s="151">
        <f>O172*H172</f>
        <v>0</v>
      </c>
      <c r="Q172" s="151">
        <v>0</v>
      </c>
      <c r="R172" s="151">
        <f>Q172*H172</f>
        <v>0</v>
      </c>
      <c r="S172" s="151">
        <v>0</v>
      </c>
      <c r="T172" s="15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3" t="s">
        <v>222</v>
      </c>
      <c r="AT172" s="153" t="s">
        <v>130</v>
      </c>
      <c r="AU172" s="153" t="s">
        <v>85</v>
      </c>
      <c r="AY172" s="17" t="s">
        <v>128</v>
      </c>
      <c r="BE172" s="154">
        <f>IF(N172="základní",J172,0)</f>
        <v>0</v>
      </c>
      <c r="BF172" s="154">
        <f>IF(N172="snížená",J172,0)</f>
        <v>0</v>
      </c>
      <c r="BG172" s="154">
        <f>IF(N172="zákl. přenesená",J172,0)</f>
        <v>0</v>
      </c>
      <c r="BH172" s="154">
        <f>IF(N172="sníž. přenesená",J172,0)</f>
        <v>0</v>
      </c>
      <c r="BI172" s="154">
        <f>IF(N172="nulová",J172,0)</f>
        <v>0</v>
      </c>
      <c r="BJ172" s="17" t="s">
        <v>83</v>
      </c>
      <c r="BK172" s="154">
        <f>ROUND(I172*H172,2)</f>
        <v>0</v>
      </c>
      <c r="BL172" s="17" t="s">
        <v>222</v>
      </c>
      <c r="BM172" s="153" t="s">
        <v>223</v>
      </c>
    </row>
    <row r="173" spans="1:65" s="2" customFormat="1" ht="146.25">
      <c r="A173" s="30"/>
      <c r="B173" s="31"/>
      <c r="C173" s="30"/>
      <c r="D173" s="156" t="s">
        <v>170</v>
      </c>
      <c r="E173" s="30"/>
      <c r="F173" s="170" t="s">
        <v>224</v>
      </c>
      <c r="G173" s="30"/>
      <c r="H173" s="30"/>
      <c r="I173" s="30"/>
      <c r="J173" s="30"/>
      <c r="K173" s="30"/>
      <c r="L173" s="31"/>
      <c r="M173" s="171"/>
      <c r="N173" s="172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7" t="s">
        <v>170</v>
      </c>
      <c r="AU173" s="17" t="s">
        <v>85</v>
      </c>
    </row>
    <row r="174" spans="1:65" s="13" customFormat="1">
      <c r="B174" s="155"/>
      <c r="D174" s="156" t="s">
        <v>137</v>
      </c>
      <c r="E174" s="157" t="s">
        <v>1</v>
      </c>
      <c r="F174" s="158" t="s">
        <v>183</v>
      </c>
      <c r="H174" s="159">
        <v>255.01</v>
      </c>
      <c r="L174" s="155"/>
      <c r="M174" s="160"/>
      <c r="N174" s="161"/>
      <c r="O174" s="161"/>
      <c r="P174" s="161"/>
      <c r="Q174" s="161"/>
      <c r="R174" s="161"/>
      <c r="S174" s="161"/>
      <c r="T174" s="162"/>
      <c r="AT174" s="157" t="s">
        <v>137</v>
      </c>
      <c r="AU174" s="157" t="s">
        <v>85</v>
      </c>
      <c r="AV174" s="13" t="s">
        <v>85</v>
      </c>
      <c r="AW174" s="13" t="s">
        <v>34</v>
      </c>
      <c r="AX174" s="13" t="s">
        <v>78</v>
      </c>
      <c r="AY174" s="157" t="s">
        <v>128</v>
      </c>
    </row>
    <row r="175" spans="1:65" s="14" customFormat="1">
      <c r="B175" s="163"/>
      <c r="D175" s="156" t="s">
        <v>137</v>
      </c>
      <c r="E175" s="164" t="s">
        <v>1</v>
      </c>
      <c r="F175" s="165" t="s">
        <v>139</v>
      </c>
      <c r="H175" s="166">
        <v>255.01</v>
      </c>
      <c r="L175" s="163"/>
      <c r="M175" s="167"/>
      <c r="N175" s="168"/>
      <c r="O175" s="168"/>
      <c r="P175" s="168"/>
      <c r="Q175" s="168"/>
      <c r="R175" s="168"/>
      <c r="S175" s="168"/>
      <c r="T175" s="169"/>
      <c r="AT175" s="164" t="s">
        <v>137</v>
      </c>
      <c r="AU175" s="164" t="s">
        <v>85</v>
      </c>
      <c r="AV175" s="14" t="s">
        <v>135</v>
      </c>
      <c r="AW175" s="14" t="s">
        <v>34</v>
      </c>
      <c r="AX175" s="14" t="s">
        <v>83</v>
      </c>
      <c r="AY175" s="164" t="s">
        <v>128</v>
      </c>
    </row>
    <row r="176" spans="1:65" s="12" customFormat="1" ht="25.9" customHeight="1">
      <c r="B176" s="130"/>
      <c r="D176" s="131" t="s">
        <v>77</v>
      </c>
      <c r="E176" s="132" t="s">
        <v>225</v>
      </c>
      <c r="F176" s="132" t="s">
        <v>225</v>
      </c>
      <c r="J176" s="133">
        <f>BK176</f>
        <v>0</v>
      </c>
      <c r="L176" s="130"/>
      <c r="M176" s="134"/>
      <c r="N176" s="135"/>
      <c r="O176" s="135"/>
      <c r="P176" s="136">
        <f>P177</f>
        <v>0</v>
      </c>
      <c r="Q176" s="135"/>
      <c r="R176" s="136">
        <f>R177</f>
        <v>0</v>
      </c>
      <c r="S176" s="135"/>
      <c r="T176" s="137">
        <f>T177</f>
        <v>0</v>
      </c>
      <c r="AR176" s="131" t="s">
        <v>135</v>
      </c>
      <c r="AT176" s="138" t="s">
        <v>77</v>
      </c>
      <c r="AU176" s="138" t="s">
        <v>78</v>
      </c>
      <c r="AY176" s="131" t="s">
        <v>128</v>
      </c>
      <c r="BK176" s="139">
        <f>BK177</f>
        <v>0</v>
      </c>
    </row>
    <row r="177" spans="1:65" s="12" customFormat="1" ht="22.9" customHeight="1">
      <c r="B177" s="130"/>
      <c r="D177" s="131" t="s">
        <v>77</v>
      </c>
      <c r="E177" s="140" t="s">
        <v>226</v>
      </c>
      <c r="F177" s="140" t="s">
        <v>227</v>
      </c>
      <c r="J177" s="141">
        <f>BK177</f>
        <v>0</v>
      </c>
      <c r="L177" s="130"/>
      <c r="M177" s="134"/>
      <c r="N177" s="135"/>
      <c r="O177" s="135"/>
      <c r="P177" s="136">
        <f>SUM(P178:P185)</f>
        <v>0</v>
      </c>
      <c r="Q177" s="135"/>
      <c r="R177" s="136">
        <f>SUM(R178:R185)</f>
        <v>0</v>
      </c>
      <c r="S177" s="135"/>
      <c r="T177" s="137">
        <f>SUM(T178:T185)</f>
        <v>0</v>
      </c>
      <c r="AR177" s="131" t="s">
        <v>135</v>
      </c>
      <c r="AT177" s="138" t="s">
        <v>77</v>
      </c>
      <c r="AU177" s="138" t="s">
        <v>83</v>
      </c>
      <c r="AY177" s="131" t="s">
        <v>128</v>
      </c>
      <c r="BK177" s="139">
        <f>SUM(BK178:BK185)</f>
        <v>0</v>
      </c>
    </row>
    <row r="178" spans="1:65" s="2" customFormat="1" ht="16.5" customHeight="1">
      <c r="A178" s="30"/>
      <c r="B178" s="142"/>
      <c r="C178" s="143" t="s">
        <v>228</v>
      </c>
      <c r="D178" s="143" t="s">
        <v>130</v>
      </c>
      <c r="E178" s="144" t="s">
        <v>229</v>
      </c>
      <c r="F178" s="145" t="s">
        <v>230</v>
      </c>
      <c r="G178" s="146" t="s">
        <v>231</v>
      </c>
      <c r="H178" s="147">
        <v>390.16500000000002</v>
      </c>
      <c r="I178" s="148"/>
      <c r="J178" s="148">
        <f>ROUND(I178*H178,2)</f>
        <v>0</v>
      </c>
      <c r="K178" s="145" t="s">
        <v>188</v>
      </c>
      <c r="L178" s="31"/>
      <c r="M178" s="149" t="s">
        <v>1</v>
      </c>
      <c r="N178" s="150" t="s">
        <v>43</v>
      </c>
      <c r="O178" s="151">
        <v>0</v>
      </c>
      <c r="P178" s="151">
        <f>O178*H178</f>
        <v>0</v>
      </c>
      <c r="Q178" s="151">
        <v>0</v>
      </c>
      <c r="R178" s="151">
        <f>Q178*H178</f>
        <v>0</v>
      </c>
      <c r="S178" s="151">
        <v>0</v>
      </c>
      <c r="T178" s="152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3" t="s">
        <v>232</v>
      </c>
      <c r="AT178" s="153" t="s">
        <v>130</v>
      </c>
      <c r="AU178" s="153" t="s">
        <v>85</v>
      </c>
      <c r="AY178" s="17" t="s">
        <v>128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7" t="s">
        <v>83</v>
      </c>
      <c r="BK178" s="154">
        <f>ROUND(I178*H178,2)</f>
        <v>0</v>
      </c>
      <c r="BL178" s="17" t="s">
        <v>232</v>
      </c>
      <c r="BM178" s="153" t="s">
        <v>233</v>
      </c>
    </row>
    <row r="179" spans="1:65" s="2" customFormat="1" ht="29.25">
      <c r="A179" s="30"/>
      <c r="B179" s="31"/>
      <c r="C179" s="30"/>
      <c r="D179" s="156" t="s">
        <v>170</v>
      </c>
      <c r="E179" s="30"/>
      <c r="F179" s="170" t="s">
        <v>234</v>
      </c>
      <c r="G179" s="30"/>
      <c r="H179" s="30"/>
      <c r="I179" s="30"/>
      <c r="J179" s="30"/>
      <c r="K179" s="30"/>
      <c r="L179" s="31"/>
      <c r="M179" s="171"/>
      <c r="N179" s="172"/>
      <c r="O179" s="56"/>
      <c r="P179" s="56"/>
      <c r="Q179" s="56"/>
      <c r="R179" s="56"/>
      <c r="S179" s="56"/>
      <c r="T179" s="57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7" t="s">
        <v>170</v>
      </c>
      <c r="AU179" s="17" t="s">
        <v>85</v>
      </c>
    </row>
    <row r="180" spans="1:65" s="13" customFormat="1">
      <c r="B180" s="155"/>
      <c r="D180" s="156" t="s">
        <v>137</v>
      </c>
      <c r="E180" s="157" t="s">
        <v>1</v>
      </c>
      <c r="F180" s="158" t="s">
        <v>235</v>
      </c>
      <c r="H180" s="159">
        <v>390.16500000000002</v>
      </c>
      <c r="L180" s="155"/>
      <c r="M180" s="160"/>
      <c r="N180" s="161"/>
      <c r="O180" s="161"/>
      <c r="P180" s="161"/>
      <c r="Q180" s="161"/>
      <c r="R180" s="161"/>
      <c r="S180" s="161"/>
      <c r="T180" s="162"/>
      <c r="AT180" s="157" t="s">
        <v>137</v>
      </c>
      <c r="AU180" s="157" t="s">
        <v>85</v>
      </c>
      <c r="AV180" s="13" t="s">
        <v>85</v>
      </c>
      <c r="AW180" s="13" t="s">
        <v>34</v>
      </c>
      <c r="AX180" s="13" t="s">
        <v>78</v>
      </c>
      <c r="AY180" s="157" t="s">
        <v>128</v>
      </c>
    </row>
    <row r="181" spans="1:65" s="14" customFormat="1">
      <c r="B181" s="163"/>
      <c r="D181" s="156" t="s">
        <v>137</v>
      </c>
      <c r="E181" s="164" t="s">
        <v>1</v>
      </c>
      <c r="F181" s="165" t="s">
        <v>139</v>
      </c>
      <c r="H181" s="166">
        <v>390.16500000000002</v>
      </c>
      <c r="L181" s="163"/>
      <c r="M181" s="167"/>
      <c r="N181" s="168"/>
      <c r="O181" s="168"/>
      <c r="P181" s="168"/>
      <c r="Q181" s="168"/>
      <c r="R181" s="168"/>
      <c r="S181" s="168"/>
      <c r="T181" s="169"/>
      <c r="AT181" s="164" t="s">
        <v>137</v>
      </c>
      <c r="AU181" s="164" t="s">
        <v>85</v>
      </c>
      <c r="AV181" s="14" t="s">
        <v>135</v>
      </c>
      <c r="AW181" s="14" t="s">
        <v>34</v>
      </c>
      <c r="AX181" s="14" t="s">
        <v>83</v>
      </c>
      <c r="AY181" s="164" t="s">
        <v>128</v>
      </c>
    </row>
    <row r="182" spans="1:65" s="2" customFormat="1" ht="16.5" customHeight="1">
      <c r="A182" s="30"/>
      <c r="B182" s="142"/>
      <c r="C182" s="143" t="s">
        <v>236</v>
      </c>
      <c r="D182" s="143" t="s">
        <v>130</v>
      </c>
      <c r="E182" s="144" t="s">
        <v>237</v>
      </c>
      <c r="F182" s="145" t="s">
        <v>238</v>
      </c>
      <c r="G182" s="146" t="s">
        <v>239</v>
      </c>
      <c r="H182" s="147">
        <v>100</v>
      </c>
      <c r="I182" s="148"/>
      <c r="J182" s="148">
        <f>ROUND(I182*H182,2)</f>
        <v>0</v>
      </c>
      <c r="K182" s="145" t="s">
        <v>188</v>
      </c>
      <c r="L182" s="31"/>
      <c r="M182" s="149" t="s">
        <v>1</v>
      </c>
      <c r="N182" s="150" t="s">
        <v>43</v>
      </c>
      <c r="O182" s="151">
        <v>0</v>
      </c>
      <c r="P182" s="151">
        <f>O182*H182</f>
        <v>0</v>
      </c>
      <c r="Q182" s="151">
        <v>0</v>
      </c>
      <c r="R182" s="151">
        <f>Q182*H182</f>
        <v>0</v>
      </c>
      <c r="S182" s="151">
        <v>0</v>
      </c>
      <c r="T182" s="152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3" t="s">
        <v>232</v>
      </c>
      <c r="AT182" s="153" t="s">
        <v>130</v>
      </c>
      <c r="AU182" s="153" t="s">
        <v>85</v>
      </c>
      <c r="AY182" s="17" t="s">
        <v>128</v>
      </c>
      <c r="BE182" s="154">
        <f>IF(N182="základní",J182,0)</f>
        <v>0</v>
      </c>
      <c r="BF182" s="154">
        <f>IF(N182="snížená",J182,0)</f>
        <v>0</v>
      </c>
      <c r="BG182" s="154">
        <f>IF(N182="zákl. přenesená",J182,0)</f>
        <v>0</v>
      </c>
      <c r="BH182" s="154">
        <f>IF(N182="sníž. přenesená",J182,0)</f>
        <v>0</v>
      </c>
      <c r="BI182" s="154">
        <f>IF(N182="nulová",J182,0)</f>
        <v>0</v>
      </c>
      <c r="BJ182" s="17" t="s">
        <v>83</v>
      </c>
      <c r="BK182" s="154">
        <f>ROUND(I182*H182,2)</f>
        <v>0</v>
      </c>
      <c r="BL182" s="17" t="s">
        <v>232</v>
      </c>
      <c r="BM182" s="153" t="s">
        <v>240</v>
      </c>
    </row>
    <row r="183" spans="1:65" s="2" customFormat="1" ht="29.25">
      <c r="A183" s="30"/>
      <c r="B183" s="31"/>
      <c r="C183" s="30"/>
      <c r="D183" s="156" t="s">
        <v>170</v>
      </c>
      <c r="E183" s="30"/>
      <c r="F183" s="170" t="s">
        <v>234</v>
      </c>
      <c r="G183" s="30"/>
      <c r="H183" s="30"/>
      <c r="I183" s="30"/>
      <c r="J183" s="30"/>
      <c r="K183" s="30"/>
      <c r="L183" s="31"/>
      <c r="M183" s="171"/>
      <c r="N183" s="172"/>
      <c r="O183" s="56"/>
      <c r="P183" s="56"/>
      <c r="Q183" s="56"/>
      <c r="R183" s="56"/>
      <c r="S183" s="56"/>
      <c r="T183" s="57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7" t="s">
        <v>170</v>
      </c>
      <c r="AU183" s="17" t="s">
        <v>85</v>
      </c>
    </row>
    <row r="184" spans="1:65" s="13" customFormat="1">
      <c r="B184" s="155"/>
      <c r="D184" s="156" t="s">
        <v>137</v>
      </c>
      <c r="E184" s="157" t="s">
        <v>1</v>
      </c>
      <c r="F184" s="158" t="s">
        <v>241</v>
      </c>
      <c r="H184" s="159">
        <v>100</v>
      </c>
      <c r="L184" s="155"/>
      <c r="M184" s="160"/>
      <c r="N184" s="161"/>
      <c r="O184" s="161"/>
      <c r="P184" s="161"/>
      <c r="Q184" s="161"/>
      <c r="R184" s="161"/>
      <c r="S184" s="161"/>
      <c r="T184" s="162"/>
      <c r="AT184" s="157" t="s">
        <v>137</v>
      </c>
      <c r="AU184" s="157" t="s">
        <v>85</v>
      </c>
      <c r="AV184" s="13" t="s">
        <v>85</v>
      </c>
      <c r="AW184" s="13" t="s">
        <v>34</v>
      </c>
      <c r="AX184" s="13" t="s">
        <v>78</v>
      </c>
      <c r="AY184" s="157" t="s">
        <v>128</v>
      </c>
    </row>
    <row r="185" spans="1:65" s="14" customFormat="1">
      <c r="B185" s="163"/>
      <c r="D185" s="156" t="s">
        <v>137</v>
      </c>
      <c r="E185" s="164" t="s">
        <v>1</v>
      </c>
      <c r="F185" s="165" t="s">
        <v>139</v>
      </c>
      <c r="H185" s="166">
        <v>100</v>
      </c>
      <c r="L185" s="163"/>
      <c r="M185" s="179"/>
      <c r="N185" s="180"/>
      <c r="O185" s="180"/>
      <c r="P185" s="180"/>
      <c r="Q185" s="180"/>
      <c r="R185" s="180"/>
      <c r="S185" s="180"/>
      <c r="T185" s="181"/>
      <c r="AT185" s="164" t="s">
        <v>137</v>
      </c>
      <c r="AU185" s="164" t="s">
        <v>85</v>
      </c>
      <c r="AV185" s="14" t="s">
        <v>135</v>
      </c>
      <c r="AW185" s="14" t="s">
        <v>34</v>
      </c>
      <c r="AX185" s="14" t="s">
        <v>83</v>
      </c>
      <c r="AY185" s="164" t="s">
        <v>128</v>
      </c>
    </row>
    <row r="186" spans="1:65" s="2" customFormat="1" ht="6.95" customHeight="1">
      <c r="A186" s="30"/>
      <c r="B186" s="45"/>
      <c r="C186" s="46"/>
      <c r="D186" s="46"/>
      <c r="E186" s="46"/>
      <c r="F186" s="46"/>
      <c r="G186" s="46"/>
      <c r="H186" s="46"/>
      <c r="I186" s="46"/>
      <c r="J186" s="46"/>
      <c r="K186" s="46"/>
      <c r="L186" s="31"/>
      <c r="M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</row>
  </sheetData>
  <autoFilter ref="C129:K185" xr:uid="{00000000-0009-0000-0000-000002000000}"/>
  <mergeCells count="11">
    <mergeCell ref="E122:H122"/>
    <mergeCell ref="E7:H7"/>
    <mergeCell ref="E9:H9"/>
    <mergeCell ref="E11:H11"/>
    <mergeCell ref="E29:H29"/>
    <mergeCell ref="E85:H85"/>
    <mergeCell ref="L2:V2"/>
    <mergeCell ref="E87:H87"/>
    <mergeCell ref="E89:H89"/>
    <mergeCell ref="E118:H118"/>
    <mergeCell ref="E120:H120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&amp;LSO-06&amp;CStrana &amp;P z &amp;N&amp;RD.1.1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2"/>
    </row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1:46" s="1" customFormat="1" ht="24.95" customHeight="1">
      <c r="B4" s="20"/>
      <c r="D4" s="21" t="s">
        <v>94</v>
      </c>
      <c r="L4" s="20"/>
      <c r="M4" s="93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25" t="str">
        <f>'Rekapitulace stavby'!K6</f>
        <v>STAVEBNÍ ÚPRAVY ZPEVNĚNÝCH PLOCH AREÁLU FBI, SO-06</v>
      </c>
      <c r="F7" s="227"/>
      <c r="G7" s="227"/>
      <c r="H7" s="227"/>
      <c r="L7" s="20"/>
    </row>
    <row r="8" spans="1:46" s="1" customFormat="1" ht="12" customHeight="1">
      <c r="B8" s="20"/>
      <c r="D8" s="26" t="s">
        <v>95</v>
      </c>
      <c r="L8" s="20"/>
    </row>
    <row r="9" spans="1:46" s="2" customFormat="1" ht="16.5" customHeight="1">
      <c r="A9" s="30"/>
      <c r="B9" s="31"/>
      <c r="C9" s="30"/>
      <c r="D9" s="30"/>
      <c r="E9" s="225" t="s">
        <v>252</v>
      </c>
      <c r="F9" s="226"/>
      <c r="G9" s="226"/>
      <c r="H9" s="22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6" t="s">
        <v>96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16" t="s">
        <v>242</v>
      </c>
      <c r="F11" s="226"/>
      <c r="G11" s="226"/>
      <c r="H11" s="226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6" t="s">
        <v>15</v>
      </c>
      <c r="E13" s="30"/>
      <c r="F13" s="24" t="s">
        <v>16</v>
      </c>
      <c r="G13" s="30"/>
      <c r="H13" s="30"/>
      <c r="I13" s="26" t="s">
        <v>17</v>
      </c>
      <c r="J13" s="24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6" t="s">
        <v>19</v>
      </c>
      <c r="E14" s="30"/>
      <c r="F14" s="24" t="s">
        <v>20</v>
      </c>
      <c r="G14" s="30"/>
      <c r="H14" s="30"/>
      <c r="I14" s="26" t="s">
        <v>21</v>
      </c>
      <c r="J14" s="53">
        <f>'Rekapitulace stavby'!AN8</f>
        <v>44074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6" t="s">
        <v>26</v>
      </c>
      <c r="E16" s="30"/>
      <c r="F16" s="30"/>
      <c r="G16" s="30"/>
      <c r="H16" s="30"/>
      <c r="I16" s="26" t="s">
        <v>27</v>
      </c>
      <c r="J16" s="24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4" t="s">
        <v>28</v>
      </c>
      <c r="F17" s="30"/>
      <c r="G17" s="30"/>
      <c r="H17" s="30"/>
      <c r="I17" s="26" t="s">
        <v>29</v>
      </c>
      <c r="J17" s="24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6" t="s">
        <v>30</v>
      </c>
      <c r="E19" s="30"/>
      <c r="F19" s="30"/>
      <c r="G19" s="30"/>
      <c r="H19" s="30"/>
      <c r="I19" s="26" t="s">
        <v>27</v>
      </c>
      <c r="J19" s="24" t="s">
        <v>1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4" t="s">
        <v>31</v>
      </c>
      <c r="F20" s="30"/>
      <c r="G20" s="30"/>
      <c r="H20" s="30"/>
      <c r="I20" s="26" t="s">
        <v>29</v>
      </c>
      <c r="J20" s="24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6" t="s">
        <v>32</v>
      </c>
      <c r="E22" s="30"/>
      <c r="F22" s="30"/>
      <c r="G22" s="30"/>
      <c r="H22" s="30"/>
      <c r="I22" s="26" t="s">
        <v>27</v>
      </c>
      <c r="J22" s="24" t="s">
        <v>1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4" t="s">
        <v>33</v>
      </c>
      <c r="F23" s="30"/>
      <c r="G23" s="30"/>
      <c r="H23" s="30"/>
      <c r="I23" s="26" t="s">
        <v>29</v>
      </c>
      <c r="J23" s="24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6" t="s">
        <v>35</v>
      </c>
      <c r="E25" s="30"/>
      <c r="F25" s="30"/>
      <c r="G25" s="30"/>
      <c r="H25" s="30"/>
      <c r="I25" s="26" t="s">
        <v>27</v>
      </c>
      <c r="J25" s="24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4" t="str">
        <f>IF('Rekapitulace stavby'!E20="","",'Rekapitulace stavby'!E20)</f>
        <v xml:space="preserve"> </v>
      </c>
      <c r="F26" s="30"/>
      <c r="G26" s="30"/>
      <c r="H26" s="30"/>
      <c r="I26" s="26" t="s">
        <v>29</v>
      </c>
      <c r="J26" s="24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6" t="s">
        <v>36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83.25" customHeight="1">
      <c r="A29" s="94"/>
      <c r="B29" s="95"/>
      <c r="C29" s="94"/>
      <c r="D29" s="94"/>
      <c r="E29" s="198" t="s">
        <v>37</v>
      </c>
      <c r="F29" s="198"/>
      <c r="G29" s="198"/>
      <c r="H29" s="198"/>
      <c r="I29" s="94"/>
      <c r="J29" s="94"/>
      <c r="K29" s="94"/>
      <c r="L29" s="96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97" t="s">
        <v>38</v>
      </c>
      <c r="E32" s="30"/>
      <c r="F32" s="30"/>
      <c r="G32" s="30"/>
      <c r="H32" s="30"/>
      <c r="I32" s="30"/>
      <c r="J32" s="69">
        <f>ROUND(J121,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40</v>
      </c>
      <c r="G34" s="30"/>
      <c r="H34" s="30"/>
      <c r="I34" s="34" t="s">
        <v>39</v>
      </c>
      <c r="J34" s="34" t="s">
        <v>41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98" t="s">
        <v>42</v>
      </c>
      <c r="E35" s="26" t="s">
        <v>43</v>
      </c>
      <c r="F35" s="99">
        <f>ROUND((SUM(BE121:BE123)),  2)</f>
        <v>0</v>
      </c>
      <c r="G35" s="30"/>
      <c r="H35" s="30"/>
      <c r="I35" s="100">
        <v>0.21</v>
      </c>
      <c r="J35" s="99">
        <f>ROUND(((SUM(BE121:BE123))*I35),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6" t="s">
        <v>44</v>
      </c>
      <c r="F36" s="99">
        <f>ROUND((SUM(BF121:BF123)),  2)</f>
        <v>0</v>
      </c>
      <c r="G36" s="30"/>
      <c r="H36" s="30"/>
      <c r="I36" s="100">
        <v>0.15</v>
      </c>
      <c r="J36" s="99">
        <f>ROUND(((SUM(BF121:BF123))*I36),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6" t="s">
        <v>45</v>
      </c>
      <c r="F37" s="99">
        <f>ROUND((SUM(BG121:BG123)),  2)</f>
        <v>0</v>
      </c>
      <c r="G37" s="30"/>
      <c r="H37" s="30"/>
      <c r="I37" s="100">
        <v>0.21</v>
      </c>
      <c r="J37" s="99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6" t="s">
        <v>46</v>
      </c>
      <c r="F38" s="99">
        <f>ROUND((SUM(BH121:BH123)),  2)</f>
        <v>0</v>
      </c>
      <c r="G38" s="30"/>
      <c r="H38" s="30"/>
      <c r="I38" s="100">
        <v>0.15</v>
      </c>
      <c r="J38" s="99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6" t="s">
        <v>47</v>
      </c>
      <c r="F39" s="99">
        <f>ROUND((SUM(BI121:BI123)),  2)</f>
        <v>0</v>
      </c>
      <c r="G39" s="30"/>
      <c r="H39" s="30"/>
      <c r="I39" s="100">
        <v>0</v>
      </c>
      <c r="J39" s="99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1"/>
      <c r="D41" s="102" t="s">
        <v>48</v>
      </c>
      <c r="E41" s="58"/>
      <c r="F41" s="58"/>
      <c r="G41" s="103" t="s">
        <v>49</v>
      </c>
      <c r="H41" s="104" t="s">
        <v>50</v>
      </c>
      <c r="I41" s="58"/>
      <c r="J41" s="105">
        <f>SUM(J32:J39)</f>
        <v>0</v>
      </c>
      <c r="K41" s="106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0"/>
      <c r="D50" s="41" t="s">
        <v>51</v>
      </c>
      <c r="E50" s="42"/>
      <c r="F50" s="42"/>
      <c r="G50" s="41" t="s">
        <v>52</v>
      </c>
      <c r="H50" s="42"/>
      <c r="I50" s="42"/>
      <c r="J50" s="42"/>
      <c r="K50" s="42"/>
      <c r="L50" s="40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0"/>
      <c r="B61" s="31"/>
      <c r="C61" s="30"/>
      <c r="D61" s="43" t="s">
        <v>53</v>
      </c>
      <c r="E61" s="33"/>
      <c r="F61" s="107" t="s">
        <v>54</v>
      </c>
      <c r="G61" s="43" t="s">
        <v>53</v>
      </c>
      <c r="H61" s="33"/>
      <c r="I61" s="33"/>
      <c r="J61" s="108" t="s">
        <v>54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0"/>
      <c r="B65" s="31"/>
      <c r="C65" s="30"/>
      <c r="D65" s="41" t="s">
        <v>55</v>
      </c>
      <c r="E65" s="44"/>
      <c r="F65" s="44"/>
      <c r="G65" s="41" t="s">
        <v>56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0"/>
      <c r="B76" s="31"/>
      <c r="C76" s="30"/>
      <c r="D76" s="43" t="s">
        <v>53</v>
      </c>
      <c r="E76" s="33"/>
      <c r="F76" s="107" t="s">
        <v>54</v>
      </c>
      <c r="G76" s="43" t="s">
        <v>53</v>
      </c>
      <c r="H76" s="33"/>
      <c r="I76" s="33"/>
      <c r="J76" s="108" t="s">
        <v>54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1" t="s">
        <v>98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6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25" t="str">
        <f>E7</f>
        <v>STAVEBNÍ ÚPRAVY ZPEVNĚNÝCH PLOCH AREÁLU FBI, SO-06</v>
      </c>
      <c r="F85" s="227"/>
      <c r="G85" s="227"/>
      <c r="H85" s="22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0"/>
      <c r="C86" s="26" t="s">
        <v>95</v>
      </c>
      <c r="L86" s="20"/>
    </row>
    <row r="87" spans="1:31" s="2" customFormat="1" ht="16.5" customHeight="1">
      <c r="A87" s="30"/>
      <c r="B87" s="31"/>
      <c r="C87" s="30"/>
      <c r="D87" s="30"/>
      <c r="E87" s="225" t="s">
        <v>252</v>
      </c>
      <c r="F87" s="226"/>
      <c r="G87" s="226"/>
      <c r="H87" s="22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6" t="s">
        <v>96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16" t="str">
        <f>E11</f>
        <v xml:space="preserve">D.1.4.8 - Sadové úpravy </v>
      </c>
      <c r="F89" s="226"/>
      <c r="G89" s="226"/>
      <c r="H89" s="226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6" t="s">
        <v>19</v>
      </c>
      <c r="D91" s="30"/>
      <c r="E91" s="30"/>
      <c r="F91" s="24" t="str">
        <f>F14</f>
        <v xml:space="preserve"> </v>
      </c>
      <c r="G91" s="30"/>
      <c r="H91" s="30"/>
      <c r="I91" s="26" t="s">
        <v>21</v>
      </c>
      <c r="J91" s="53">
        <f>IF(J14="","",J14)</f>
        <v>44074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6" t="s">
        <v>26</v>
      </c>
      <c r="D93" s="30"/>
      <c r="E93" s="30"/>
      <c r="F93" s="24" t="str">
        <f>E17</f>
        <v>VŠB-TU Ostrava</v>
      </c>
      <c r="G93" s="30"/>
      <c r="H93" s="30"/>
      <c r="I93" s="26" t="s">
        <v>32</v>
      </c>
      <c r="J93" s="28" t="str">
        <f>E23</f>
        <v>MARPO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6" t="s">
        <v>30</v>
      </c>
      <c r="D94" s="30"/>
      <c r="E94" s="30"/>
      <c r="F94" s="24" t="str">
        <f>IF(E20="","",E20)</f>
        <v>MARPO s.r.o., 28. října 66/201, Ostrava</v>
      </c>
      <c r="G94" s="30"/>
      <c r="H94" s="30"/>
      <c r="I94" s="26" t="s">
        <v>35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09" t="s">
        <v>99</v>
      </c>
      <c r="D96" s="101"/>
      <c r="E96" s="101"/>
      <c r="F96" s="101"/>
      <c r="G96" s="101"/>
      <c r="H96" s="101"/>
      <c r="I96" s="101"/>
      <c r="J96" s="110" t="s">
        <v>100</v>
      </c>
      <c r="K96" s="101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1" t="s">
        <v>101</v>
      </c>
      <c r="D98" s="30"/>
      <c r="E98" s="30"/>
      <c r="F98" s="30"/>
      <c r="G98" s="30"/>
      <c r="H98" s="30"/>
      <c r="I98" s="30"/>
      <c r="J98" s="69">
        <f>J121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7" t="s">
        <v>102</v>
      </c>
    </row>
    <row r="99" spans="1:47" s="9" customFormat="1" ht="24.95" customHeight="1">
      <c r="B99" s="112"/>
      <c r="D99" s="113" t="s">
        <v>243</v>
      </c>
      <c r="E99" s="114"/>
      <c r="F99" s="114"/>
      <c r="G99" s="114"/>
      <c r="H99" s="114"/>
      <c r="I99" s="114"/>
      <c r="J99" s="115">
        <f>J122</f>
        <v>0</v>
      </c>
      <c r="L99" s="112"/>
    </row>
    <row r="100" spans="1:47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47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47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s="2" customFormat="1" ht="24.95" customHeight="1">
      <c r="A106" s="30"/>
      <c r="B106" s="31"/>
      <c r="C106" s="21" t="s">
        <v>113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2" customFormat="1" ht="12" customHeight="1">
      <c r="A108" s="30"/>
      <c r="B108" s="31"/>
      <c r="C108" s="26" t="s">
        <v>14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2" customFormat="1" ht="16.5" customHeight="1">
      <c r="A109" s="30"/>
      <c r="B109" s="31"/>
      <c r="C109" s="30"/>
      <c r="D109" s="30"/>
      <c r="E109" s="225" t="str">
        <f>E7</f>
        <v>STAVEBNÍ ÚPRAVY ZPEVNĚNÝCH PLOCH AREÁLU FBI, SO-06</v>
      </c>
      <c r="F109" s="227"/>
      <c r="G109" s="227"/>
      <c r="H109" s="227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2" customHeight="1">
      <c r="B110" s="20"/>
      <c r="C110" s="26" t="s">
        <v>95</v>
      </c>
      <c r="L110" s="20"/>
    </row>
    <row r="111" spans="1:47" s="2" customFormat="1" ht="16.5" customHeight="1">
      <c r="A111" s="30"/>
      <c r="B111" s="31"/>
      <c r="C111" s="30"/>
      <c r="D111" s="30"/>
      <c r="E111" s="225" t="s">
        <v>252</v>
      </c>
      <c r="F111" s="226"/>
      <c r="G111" s="226"/>
      <c r="H111" s="226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12" customHeight="1">
      <c r="A112" s="30"/>
      <c r="B112" s="31"/>
      <c r="C112" s="26" t="s">
        <v>96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16" t="str">
        <f>E11</f>
        <v xml:space="preserve">D.1.4.8 - Sadové úpravy </v>
      </c>
      <c r="F113" s="226"/>
      <c r="G113" s="226"/>
      <c r="H113" s="226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19</v>
      </c>
      <c r="D115" s="30"/>
      <c r="E115" s="30"/>
      <c r="F115" s="24" t="str">
        <f>F14</f>
        <v xml:space="preserve"> </v>
      </c>
      <c r="G115" s="30"/>
      <c r="H115" s="30"/>
      <c r="I115" s="26" t="s">
        <v>21</v>
      </c>
      <c r="J115" s="53">
        <f>IF(J14="","",J14)</f>
        <v>44074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26</v>
      </c>
      <c r="D117" s="30"/>
      <c r="E117" s="30"/>
      <c r="F117" s="24" t="str">
        <f>E17</f>
        <v>VŠB-TU Ostrava</v>
      </c>
      <c r="G117" s="30"/>
      <c r="H117" s="30"/>
      <c r="I117" s="26" t="s">
        <v>32</v>
      </c>
      <c r="J117" s="28" t="str">
        <f>E23</f>
        <v>MARPO s.r.o.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30</v>
      </c>
      <c r="D118" s="30"/>
      <c r="E118" s="30"/>
      <c r="F118" s="24" t="str">
        <f>IF(E20="","",E20)</f>
        <v>MARPO s.r.o., 28. října 66/201, Ostrava</v>
      </c>
      <c r="G118" s="30"/>
      <c r="H118" s="30"/>
      <c r="I118" s="26" t="s">
        <v>35</v>
      </c>
      <c r="J118" s="28" t="str">
        <f>E26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20"/>
      <c r="B120" s="121"/>
      <c r="C120" s="122" t="s">
        <v>114</v>
      </c>
      <c r="D120" s="123" t="s">
        <v>63</v>
      </c>
      <c r="E120" s="123" t="s">
        <v>59</v>
      </c>
      <c r="F120" s="123" t="s">
        <v>60</v>
      </c>
      <c r="G120" s="123" t="s">
        <v>115</v>
      </c>
      <c r="H120" s="123" t="s">
        <v>116</v>
      </c>
      <c r="I120" s="123" t="s">
        <v>117</v>
      </c>
      <c r="J120" s="123" t="s">
        <v>100</v>
      </c>
      <c r="K120" s="124" t="s">
        <v>118</v>
      </c>
      <c r="L120" s="125"/>
      <c r="M120" s="60" t="s">
        <v>1</v>
      </c>
      <c r="N120" s="61" t="s">
        <v>42</v>
      </c>
      <c r="O120" s="61" t="s">
        <v>119</v>
      </c>
      <c r="P120" s="61" t="s">
        <v>120</v>
      </c>
      <c r="Q120" s="61" t="s">
        <v>121</v>
      </c>
      <c r="R120" s="61" t="s">
        <v>122</v>
      </c>
      <c r="S120" s="61" t="s">
        <v>123</v>
      </c>
      <c r="T120" s="62" t="s">
        <v>124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9" customHeight="1">
      <c r="A121" s="30"/>
      <c r="B121" s="31"/>
      <c r="C121" s="67" t="s">
        <v>125</v>
      </c>
      <c r="D121" s="30"/>
      <c r="E121" s="30"/>
      <c r="F121" s="30"/>
      <c r="G121" s="30"/>
      <c r="H121" s="30"/>
      <c r="I121" s="30"/>
      <c r="J121" s="126">
        <f>BK121</f>
        <v>0</v>
      </c>
      <c r="K121" s="30"/>
      <c r="L121" s="31"/>
      <c r="M121" s="63"/>
      <c r="N121" s="54"/>
      <c r="O121" s="64"/>
      <c r="P121" s="127">
        <f>P122</f>
        <v>0</v>
      </c>
      <c r="Q121" s="64"/>
      <c r="R121" s="127">
        <f>R122</f>
        <v>0</v>
      </c>
      <c r="S121" s="64"/>
      <c r="T121" s="128">
        <f>T122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7" t="s">
        <v>77</v>
      </c>
      <c r="AU121" s="17" t="s">
        <v>102</v>
      </c>
      <c r="BK121" s="129">
        <f>BK122</f>
        <v>0</v>
      </c>
    </row>
    <row r="122" spans="1:65" s="12" customFormat="1" ht="25.9" customHeight="1">
      <c r="B122" s="130"/>
      <c r="D122" s="131" t="s">
        <v>77</v>
      </c>
      <c r="E122" s="132" t="s">
        <v>244</v>
      </c>
      <c r="F122" s="132" t="s">
        <v>245</v>
      </c>
      <c r="J122" s="133">
        <f>BK122</f>
        <v>0</v>
      </c>
      <c r="L122" s="130"/>
      <c r="M122" s="134"/>
      <c r="N122" s="135"/>
      <c r="O122" s="135"/>
      <c r="P122" s="136">
        <f>P123</f>
        <v>0</v>
      </c>
      <c r="Q122" s="135"/>
      <c r="R122" s="136">
        <f>R123</f>
        <v>0</v>
      </c>
      <c r="S122" s="135"/>
      <c r="T122" s="137">
        <f>T123</f>
        <v>0</v>
      </c>
      <c r="AR122" s="131" t="s">
        <v>135</v>
      </c>
      <c r="AT122" s="138" t="s">
        <v>77</v>
      </c>
      <c r="AU122" s="138" t="s">
        <v>78</v>
      </c>
      <c r="AY122" s="131" t="s">
        <v>128</v>
      </c>
      <c r="BK122" s="139">
        <f>BK123</f>
        <v>0</v>
      </c>
    </row>
    <row r="123" spans="1:65" s="2" customFormat="1" ht="16.5" customHeight="1">
      <c r="A123" s="30"/>
      <c r="B123" s="142"/>
      <c r="C123" s="143" t="s">
        <v>83</v>
      </c>
      <c r="D123" s="143" t="s">
        <v>130</v>
      </c>
      <c r="E123" s="144" t="s">
        <v>246</v>
      </c>
      <c r="F123" s="145" t="s">
        <v>247</v>
      </c>
      <c r="G123" s="146" t="s">
        <v>187</v>
      </c>
      <c r="H123" s="147">
        <v>1</v>
      </c>
      <c r="I123" s="148"/>
      <c r="J123" s="148">
        <f>ROUND(I123*H123,2)</f>
        <v>0</v>
      </c>
      <c r="K123" s="145" t="s">
        <v>1</v>
      </c>
      <c r="L123" s="31"/>
      <c r="M123" s="182" t="s">
        <v>1</v>
      </c>
      <c r="N123" s="183" t="s">
        <v>43</v>
      </c>
      <c r="O123" s="184">
        <v>0</v>
      </c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3" t="s">
        <v>232</v>
      </c>
      <c r="AT123" s="153" t="s">
        <v>130</v>
      </c>
      <c r="AU123" s="153" t="s">
        <v>83</v>
      </c>
      <c r="AY123" s="17" t="s">
        <v>128</v>
      </c>
      <c r="BE123" s="154">
        <f>IF(N123="základní",J123,0)</f>
        <v>0</v>
      </c>
      <c r="BF123" s="154">
        <f>IF(N123="snížená",J123,0)</f>
        <v>0</v>
      </c>
      <c r="BG123" s="154">
        <f>IF(N123="zákl. přenesená",J123,0)</f>
        <v>0</v>
      </c>
      <c r="BH123" s="154">
        <f>IF(N123="sníž. přenesená",J123,0)</f>
        <v>0</v>
      </c>
      <c r="BI123" s="154">
        <f>IF(N123="nulová",J123,0)</f>
        <v>0</v>
      </c>
      <c r="BJ123" s="17" t="s">
        <v>83</v>
      </c>
      <c r="BK123" s="154">
        <f>ROUND(I123*H123,2)</f>
        <v>0</v>
      </c>
      <c r="BL123" s="17" t="s">
        <v>232</v>
      </c>
      <c r="BM123" s="153" t="s">
        <v>248</v>
      </c>
    </row>
    <row r="124" spans="1:65" s="2" customFormat="1" ht="6.95" customHeight="1">
      <c r="A124" s="30"/>
      <c r="B124" s="45"/>
      <c r="C124" s="46"/>
      <c r="D124" s="46"/>
      <c r="E124" s="46"/>
      <c r="F124" s="46"/>
      <c r="G124" s="46"/>
      <c r="H124" s="46"/>
      <c r="I124" s="46"/>
      <c r="J124" s="46"/>
      <c r="K124" s="46"/>
      <c r="L124" s="31"/>
      <c r="M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</sheetData>
  <autoFilter ref="C120:K123" xr:uid="{00000000-0009-0000-0000-000003000000}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&amp;LSO-06&amp;CStrana &amp;P z &amp;N&amp;RD.1.4.8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D.1.1 - Architektonicko-s...</vt:lpstr>
      <vt:lpstr>D.1.4.8 - Sadové úpravy </vt:lpstr>
      <vt:lpstr>'D.1.1 - Architektonicko-s...'!Názvy_tisku</vt:lpstr>
      <vt:lpstr>'D.1.4.8 - Sadové úpravy '!Názvy_tisku</vt:lpstr>
      <vt:lpstr>'Rekapitulace stavby'!Názvy_tisku</vt:lpstr>
      <vt:lpstr>'D.1.1 - Architektonicko-s...'!Oblast_tisku</vt:lpstr>
      <vt:lpstr>'D.1.4.8 - Sadové úpravy 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Uživatel systému Windows</cp:lastModifiedBy>
  <cp:lastPrinted>2020-09-01T15:56:30Z</cp:lastPrinted>
  <dcterms:created xsi:type="dcterms:W3CDTF">2020-09-01T10:35:44Z</dcterms:created>
  <dcterms:modified xsi:type="dcterms:W3CDTF">2023-05-04T12:04:11Z</dcterms:modified>
</cp:coreProperties>
</file>